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info.minv.sk/mv/sep/sep-priv/EVS/OPaM/Zdielane dokumenty/Vyzvanie TP/TP mzdy 2/"/>
    </mc:Choice>
  </mc:AlternateContent>
  <bookViews>
    <workbookView xWindow="0" yWindow="0" windowWidth="28800" windowHeight="11835"/>
  </bookViews>
  <sheets>
    <sheet name="COV - mzdy RO" sheetId="1" r:id="rId1"/>
    <sheet name="Výpočet priem. ref. mzdy" sheetId="2" r:id="rId2"/>
    <sheet name="COV_rozdelenie na zdroje" sheetId="3" r:id="rId3"/>
  </sheets>
  <definedNames>
    <definedName name="_xlnm.Print_Area" localSheetId="2">'COV_rozdelenie na zdroje'!$A$1:$F$24</definedName>
    <definedName name="_xlnm.Print_Area" localSheetId="1">'Výpočet priem. ref. mzdy'!$A$1:$D$27</definedName>
  </definedNames>
  <calcPr calcId="152510"/>
</workbook>
</file>

<file path=xl/calcChain.xml><?xml version="1.0" encoding="utf-8"?>
<calcChain xmlns="http://schemas.openxmlformats.org/spreadsheetml/2006/main">
  <c r="AC8" i="3" l="1"/>
  <c r="AC7" i="3"/>
  <c r="AA17" i="3" l="1"/>
  <c r="AA16" i="3"/>
  <c r="AA19" i="3" l="1"/>
  <c r="AE8" i="3" s="1"/>
  <c r="AA18" i="3"/>
  <c r="AE7" i="3" s="1"/>
  <c r="D23" i="2" l="1"/>
  <c r="AA14" i="3"/>
  <c r="AA13" i="3"/>
  <c r="AA11" i="3"/>
  <c r="AA10" i="3"/>
  <c r="AB6" i="3"/>
  <c r="F8" i="1"/>
  <c r="F15" i="1" s="1"/>
  <c r="C23" i="2"/>
  <c r="E14" i="1"/>
  <c r="E11" i="1"/>
  <c r="F11" i="1" s="1"/>
  <c r="AD8" i="3"/>
  <c r="AD7" i="3"/>
  <c r="F14" i="1" l="1"/>
  <c r="F16" i="1" s="1"/>
  <c r="E15" i="1"/>
  <c r="E16" i="1" s="1"/>
  <c r="AE6" i="3"/>
  <c r="C24" i="2"/>
  <c r="AF7" i="3"/>
  <c r="AG7" i="3" s="1"/>
  <c r="AB10" i="3" l="1"/>
  <c r="AC11" i="3"/>
  <c r="AC10" i="3"/>
  <c r="AB11" i="3"/>
  <c r="C10" i="3"/>
  <c r="AG8" i="3"/>
  <c r="AG6" i="3" s="1"/>
  <c r="AB14" i="3" l="1"/>
  <c r="AB13" i="3"/>
  <c r="C13" i="3"/>
  <c r="AC13" i="3"/>
  <c r="AC14" i="3"/>
  <c r="AD10" i="3"/>
  <c r="AE10" i="3"/>
  <c r="E10" i="3" l="1"/>
  <c r="AE11" i="3"/>
  <c r="E11" i="3" s="1"/>
  <c r="AD13" i="3"/>
  <c r="AE13" i="3" s="1"/>
  <c r="AE14" i="3" s="1"/>
  <c r="E14" i="3" s="1"/>
  <c r="AE9" i="3" l="1"/>
  <c r="AE12" i="3"/>
  <c r="E13" i="3"/>
  <c r="E15" i="3" l="1"/>
  <c r="Y10" i="3" s="1"/>
  <c r="Y13" i="3" l="1"/>
</calcChain>
</file>

<file path=xl/sharedStrings.xml><?xml version="1.0" encoding="utf-8"?>
<sst xmlns="http://schemas.openxmlformats.org/spreadsheetml/2006/main" count="77" uniqueCount="64">
  <si>
    <r>
      <t xml:space="preserve">Výpočet celkových  oprávnených  výdavkov - mzdy zamestnancov RO pre OP EVS  </t>
    </r>
    <r>
      <rPr>
        <sz val="11"/>
        <color theme="1"/>
        <rFont val="Calibri"/>
        <family val="2"/>
        <charset val="238"/>
        <scheme val="minor"/>
      </rPr>
      <t>(príloha ŽoNFP)</t>
    </r>
  </si>
  <si>
    <t>a</t>
  </si>
  <si>
    <t>b</t>
  </si>
  <si>
    <t>c</t>
  </si>
  <si>
    <t>d</t>
  </si>
  <si>
    <t>e</t>
  </si>
  <si>
    <t>Priemerná referenčná mzda (mesačná celková cena práce) za zamestnanca RO pre OP EVS 
(EUR/mesiac)</t>
  </si>
  <si>
    <t>Predpokladané obdobie refundácie miezd 
(počet mesiacov)</t>
  </si>
  <si>
    <r>
      <t xml:space="preserve">Predpokladaná hodnota OV za obdobie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= </t>
    </r>
    <r>
      <rPr>
        <i/>
        <sz val="9"/>
        <color indexed="8"/>
        <rFont val="Calibri"/>
        <family val="2"/>
        <charset val="238"/>
      </rPr>
      <t>a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 xml:space="preserve">b </t>
    </r>
    <r>
      <rPr>
        <sz val="9"/>
        <color indexed="8"/>
        <rFont val="Calibri"/>
        <family val="2"/>
        <charset val="238"/>
      </rPr>
      <t>x</t>
    </r>
    <r>
      <rPr>
        <i/>
        <sz val="9"/>
        <color indexed="8"/>
        <rFont val="Calibri"/>
        <family val="2"/>
        <charset val="238"/>
      </rPr>
      <t xml:space="preserve"> c</t>
    </r>
    <r>
      <rPr>
        <sz val="9"/>
        <color indexed="8"/>
        <rFont val="Calibri"/>
        <family val="2"/>
        <charset val="238"/>
      </rPr>
      <t xml:space="preserve">)
</t>
    </r>
    <r>
      <rPr>
        <b/>
        <sz val="9"/>
        <color indexed="8"/>
        <rFont val="Calibri"/>
        <family val="2"/>
        <charset val="238"/>
      </rPr>
      <t>(EUR)</t>
    </r>
  </si>
  <si>
    <r>
      <t xml:space="preserve">Indexovaná hodnota OV pre n rokov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 xml:space="preserve">e </t>
    </r>
    <r>
      <rPr>
        <sz val="9"/>
        <color indexed="8"/>
        <rFont val="Calibri"/>
        <family val="2"/>
        <charset val="238"/>
      </rPr>
      <t xml:space="preserve">= 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>1,04</t>
    </r>
    <r>
      <rPr>
        <i/>
        <vertAlign val="superscript"/>
        <sz val="9"/>
        <color indexed="8"/>
        <rFont val="Calibri"/>
        <family val="2"/>
        <charset val="238"/>
      </rPr>
      <t>c</t>
    </r>
    <r>
      <rPr>
        <sz val="9"/>
        <color indexed="8"/>
        <rFont val="Calibri"/>
        <family val="2"/>
        <charset val="238"/>
      </rPr>
      <t xml:space="preserve">)
</t>
    </r>
    <r>
      <rPr>
        <b/>
        <sz val="9"/>
        <color indexed="8"/>
        <rFont val="Calibri"/>
        <family val="2"/>
        <charset val="238"/>
      </rPr>
      <t>(EUR)</t>
    </r>
  </si>
  <si>
    <t>Priemerná referenčná mzda (hodinová celková cena práce) za zamestnanca OP EVS 
(EUR/h)</t>
  </si>
  <si>
    <t>Predpokladaný počet osobohodín refundácie miezd zamestnancov (dohody) RO pre OP EVS 
(počet hodín)</t>
  </si>
  <si>
    <r>
      <t xml:space="preserve">Predpokladaná hodnota OV za obdobie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= </t>
    </r>
    <r>
      <rPr>
        <i/>
        <sz val="9"/>
        <color indexed="8"/>
        <rFont val="Calibri"/>
        <family val="2"/>
        <charset val="238"/>
      </rPr>
      <t>a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>b</t>
    </r>
    <r>
      <rPr>
        <sz val="9"/>
        <color indexed="8"/>
        <rFont val="Calibri"/>
        <family val="2"/>
        <charset val="238"/>
      </rPr>
      <t xml:space="preserve">) 
</t>
    </r>
    <r>
      <rPr>
        <b/>
        <sz val="9"/>
        <color indexed="8"/>
        <rFont val="Calibri"/>
        <family val="2"/>
        <charset val="238"/>
      </rPr>
      <t>(EUR)</t>
    </r>
  </si>
  <si>
    <r>
      <t xml:space="preserve">Indexovaná hodnota OV pre n rokov refundácie miezd
</t>
    </r>
    <r>
      <rPr>
        <sz val="9"/>
        <color indexed="8"/>
        <rFont val="Calibri"/>
        <family val="2"/>
        <charset val="238"/>
      </rPr>
      <t>(</t>
    </r>
    <r>
      <rPr>
        <i/>
        <sz val="9"/>
        <color indexed="8"/>
        <rFont val="Calibri"/>
        <family val="2"/>
        <charset val="238"/>
      </rPr>
      <t xml:space="preserve">e </t>
    </r>
    <r>
      <rPr>
        <sz val="9"/>
        <color indexed="8"/>
        <rFont val="Calibri"/>
        <family val="2"/>
        <charset val="238"/>
      </rPr>
      <t xml:space="preserve">= </t>
    </r>
    <r>
      <rPr>
        <i/>
        <sz val="9"/>
        <color indexed="8"/>
        <rFont val="Calibri"/>
        <family val="2"/>
        <charset val="238"/>
      </rPr>
      <t>d</t>
    </r>
    <r>
      <rPr>
        <sz val="9"/>
        <color indexed="8"/>
        <rFont val="Calibri"/>
        <family val="2"/>
        <charset val="238"/>
      </rPr>
      <t xml:space="preserve"> x </t>
    </r>
    <r>
      <rPr>
        <i/>
        <sz val="9"/>
        <color indexed="8"/>
        <rFont val="Calibri"/>
        <family val="2"/>
        <charset val="238"/>
      </rPr>
      <t>1,04</t>
    </r>
    <r>
      <rPr>
        <i/>
        <vertAlign val="superscript"/>
        <sz val="9"/>
        <color indexed="8"/>
        <rFont val="Calibri"/>
        <family val="2"/>
        <charset val="238"/>
      </rPr>
      <t>c</t>
    </r>
    <r>
      <rPr>
        <sz val="9"/>
        <color indexed="8"/>
        <rFont val="Calibri"/>
        <family val="2"/>
        <charset val="238"/>
      </rPr>
      <t xml:space="preserve">) 
</t>
    </r>
    <r>
      <rPr>
        <b/>
        <sz val="9"/>
        <color indexed="8"/>
        <rFont val="Calibri"/>
        <family val="2"/>
        <charset val="238"/>
      </rPr>
      <t>(EUR)</t>
    </r>
  </si>
  <si>
    <t>Celkové oprávnené výdavky na mzdy (celková cena práce) oprávnených zamestnancov RO pre OP EVS (EUR)</t>
  </si>
  <si>
    <t>Celkové oprávnené výdavky na mzdy (celková cena práce) oprávnených zamestnancov RO pre OP EVS (zaokrúhlené na celé 1000 EUR nahor)</t>
  </si>
  <si>
    <t>Pozn.: Prijímateľ TP OP EVS je povinný overené podklady zamestnávateľa (MV SR) k preukazovaniu výpočtu oprávnených výdavkov v žiadosti o NFP držať ako súčasť projektového spisu pre účely výkonu kontroly na mieste a auditov.</t>
  </si>
  <si>
    <r>
      <t xml:space="preserve">Výpočet priemernej referenčnej mzdy (mesačná celková cena práce) za zamestnanca RO pre OP EVS
</t>
    </r>
    <r>
      <rPr>
        <sz val="11"/>
        <color theme="1"/>
        <rFont val="Calibri"/>
        <family val="2"/>
        <charset val="238"/>
        <scheme val="minor"/>
      </rPr>
      <t>(súčasť prílohy  ŽoNFP)</t>
    </r>
  </si>
  <si>
    <t>Referenčný rok (N)</t>
  </si>
  <si>
    <t>.............................</t>
  </si>
  <si>
    <t>Mesiac</t>
  </si>
  <si>
    <t>Celková oprávnená cena práce za 100% zamestnancov RO pre OP EVS v mesiaci
(EUR)*</t>
  </si>
  <si>
    <t xml:space="preserve"> </t>
  </si>
  <si>
    <t>A</t>
  </si>
  <si>
    <t>B</t>
  </si>
  <si>
    <t xml:space="preserve">C 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</si>
  <si>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</si>
  <si>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</si>
  <si>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</si>
  <si>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</si>
  <si>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</si>
  <si>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</si>
  <si>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</si>
  <si>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</si>
  <si>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</si>
  <si>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</si>
  <si>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</si>
  <si>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</si>
  <si>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CELKOM za referenčný rok</t>
  </si>
  <si>
    <t>Výdavky na zamestnancov spolu 
(EUR)</t>
  </si>
  <si>
    <t>Priemerná referenčná mzda za zamestnanca RO pre OP EVS za mesiac v roku N
(EUR/mesiac)</t>
  </si>
  <si>
    <t>Regio spolu</t>
  </si>
  <si>
    <t>ROUND 2</t>
  </si>
  <si>
    <r>
      <t xml:space="preserve">Pomery financovania podľa relevancie k regiónom (v EUR)
</t>
    </r>
    <r>
      <rPr>
        <sz val="12"/>
        <rFont val="Calibri"/>
        <family val="2"/>
        <charset val="238"/>
        <scheme val="minor"/>
      </rPr>
      <t>(súčasť prílohy  ŽoNFP)</t>
    </r>
  </si>
  <si>
    <t>MRR</t>
  </si>
  <si>
    <t>VRR</t>
  </si>
  <si>
    <t>z toho podiel MRR</t>
  </si>
  <si>
    <t>z toho zdroj EÚ</t>
  </si>
  <si>
    <t>z toho zdroj ŠR</t>
  </si>
  <si>
    <t>z toho podiel RR</t>
  </si>
  <si>
    <t>zdroje EÚ spolu</t>
  </si>
  <si>
    <t>kor. pomer MRR (EU) k COV
(pomer MRR (EU) / pomer fin MRR EU)</t>
  </si>
  <si>
    <t>kor. pomer RR (EU) k COV
(pomer RR (EU) / pomer fin RR EU)</t>
  </si>
  <si>
    <t>kor. pomer MRR (EU) % k COV
(prepočet na %)</t>
  </si>
  <si>
    <t>kor. pomer RR (EU) % k COV
(prepočet na %)</t>
  </si>
  <si>
    <t>JK test</t>
  </si>
  <si>
    <t xml:space="preserve">Zamestnanci -
dohoda o práci vykonávanej mimo pracovného pomeru </t>
  </si>
  <si>
    <t>*Oprávnená cena práce sa započítava vrátane odmien, pre výpočet sa uplatňujú všetky oprávnené položky mzdy ako sú uvedené v časti 2.3 Vyzvania na TP č. 3/2020, zároveň však platia obmedzujúce podmienky podľa tej istej časti vyzvania.</t>
  </si>
  <si>
    <t xml:space="preserve">Príloha č. 4 k Vyzvaniu na TP </t>
  </si>
  <si>
    <t xml:space="preserve">Zamestnanci -
štátnozamestnanecký pomer, verejná služba </t>
  </si>
  <si>
    <t>Oprávnené výdavky za zamestnancov (štátnozamestnanecký pomer, verejná služba, dohoda o práci vykonávanej mimo pracovného pomeru a pod.) za posledných 12 mesiacov</t>
  </si>
  <si>
    <t>Predpokladaný priemerný počet zamestnancov za mesiac v zamestnaneckom pomere refundovaných z OP EVS v období refundácie - ekvivalent 100%-ných zamestnancov RO pre OP EVS 
(počet FTE)</t>
  </si>
  <si>
    <t>Počet oprávnených 100% zamestnancov RO pre OP EVS v mesiaci
(počet FTE)</t>
  </si>
  <si>
    <t>Počet zamestnancov 
(počet 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</si>
</sst>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€"/>
    <numFmt numFmtId="165" formatCode="#,##0.0000"/>
    <numFmt numFmtId="166" formatCode="0.00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i/>
      <vertAlign val="superscript"/>
      <sz val="9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left" vertical="center" wrapText="1"/>
    </xf>
    <xf numFmtId="0" fontId="2" fillId="0" borderId="6" xfId="0" applyFont="1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1" fontId="0" fillId="0" borderId="10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5" fillId="3" borderId="31" xfId="0" applyNumberFormat="1" applyFont="1" applyFill="1" applyBorder="1" applyAlignment="1">
      <alignment horizontal="right" vertical="center" wrapText="1"/>
    </xf>
    <xf numFmtId="4" fontId="5" fillId="3" borderId="34" xfId="0" applyNumberFormat="1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center" vertical="center"/>
    </xf>
    <xf numFmtId="4" fontId="5" fillId="6" borderId="23" xfId="0" applyNumberFormat="1" applyFont="1" applyFill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4" fontId="5" fillId="0" borderId="29" xfId="0" applyNumberFormat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7" xfId="0" applyFont="1" applyBorder="1"/>
    <xf numFmtId="4" fontId="0" fillId="0" borderId="38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7" borderId="37" xfId="0" applyFill="1" applyBorder="1"/>
    <xf numFmtId="0" fontId="16" fillId="7" borderId="0" xfId="0" applyFont="1" applyFill="1" applyBorder="1" applyAlignment="1">
      <alignment horizontal="center"/>
    </xf>
    <xf numFmtId="4" fontId="17" fillId="7" borderId="0" xfId="0" applyNumberFormat="1" applyFont="1" applyFill="1" applyBorder="1"/>
    <xf numFmtId="165" fontId="0" fillId="7" borderId="0" xfId="0" applyNumberFormat="1" applyFill="1" applyBorder="1"/>
    <xf numFmtId="165" fontId="15" fillId="7" borderId="0" xfId="0" applyNumberFormat="1" applyFont="1" applyFill="1" applyBorder="1"/>
    <xf numFmtId="165" fontId="12" fillId="7" borderId="38" xfId="0" applyNumberFormat="1" applyFont="1" applyFill="1" applyBorder="1"/>
    <xf numFmtId="0" fontId="0" fillId="7" borderId="0" xfId="0" applyFill="1" applyBorder="1"/>
    <xf numFmtId="165" fontId="13" fillId="7" borderId="0" xfId="0" applyNumberFormat="1" applyFont="1" applyFill="1" applyBorder="1" applyAlignment="1">
      <alignment horizontal="center"/>
    </xf>
    <xf numFmtId="4" fontId="18" fillId="7" borderId="0" xfId="0" applyNumberFormat="1" applyFont="1" applyFill="1" applyBorder="1" applyAlignment="1"/>
    <xf numFmtId="0" fontId="0" fillId="7" borderId="38" xfId="0" applyFill="1" applyBorder="1"/>
    <xf numFmtId="0" fontId="0" fillId="7" borderId="37" xfId="0" applyFill="1" applyBorder="1" applyAlignment="1">
      <alignment horizontal="center" vertical="center"/>
    </xf>
    <xf numFmtId="165" fontId="14" fillId="7" borderId="0" xfId="0" applyNumberFormat="1" applyFont="1" applyFill="1" applyBorder="1"/>
    <xf numFmtId="4" fontId="12" fillId="7" borderId="0" xfId="0" applyNumberFormat="1" applyFont="1" applyFill="1" applyBorder="1" applyAlignment="1">
      <alignment vertical="center"/>
    </xf>
    <xf numFmtId="0" fontId="0" fillId="7" borderId="37" xfId="0" applyFill="1" applyBorder="1" applyAlignment="1">
      <alignment horizontal="right" vertical="center"/>
    </xf>
    <xf numFmtId="4" fontId="18" fillId="7" borderId="0" xfId="0" applyNumberFormat="1" applyFont="1" applyFill="1" applyBorder="1" applyAlignment="1">
      <alignment vertical="center"/>
    </xf>
    <xf numFmtId="0" fontId="0" fillId="7" borderId="19" xfId="0" applyFill="1" applyBorder="1" applyAlignment="1">
      <alignment horizontal="right" vertical="center"/>
    </xf>
    <xf numFmtId="0" fontId="0" fillId="7" borderId="42" xfId="0" applyFill="1" applyBorder="1"/>
    <xf numFmtId="165" fontId="0" fillId="7" borderId="42" xfId="0" applyNumberFormat="1" applyFill="1" applyBorder="1"/>
    <xf numFmtId="0" fontId="0" fillId="7" borderId="20" xfId="0" applyFill="1" applyBorder="1"/>
    <xf numFmtId="0" fontId="1" fillId="4" borderId="45" xfId="0" applyFont="1" applyFill="1" applyBorder="1" applyAlignment="1">
      <alignment vertical="center"/>
    </xf>
    <xf numFmtId="164" fontId="0" fillId="0" borderId="41" xfId="0" applyNumberFormat="1" applyBorder="1"/>
    <xf numFmtId="2" fontId="1" fillId="4" borderId="16" xfId="0" applyNumberFormat="1" applyFont="1" applyFill="1" applyBorder="1" applyAlignment="1">
      <alignment vertical="center" wrapText="1"/>
    </xf>
    <xf numFmtId="0" fontId="0" fillId="0" borderId="21" xfId="0" applyBorder="1"/>
    <xf numFmtId="0" fontId="0" fillId="0" borderId="27" xfId="0" applyBorder="1"/>
    <xf numFmtId="4" fontId="0" fillId="0" borderId="22" xfId="0" applyNumberFormat="1" applyBorder="1" applyAlignment="1">
      <alignment horizontal="right" vertical="center"/>
    </xf>
    <xf numFmtId="0" fontId="0" fillId="0" borderId="45" xfId="0" applyBorder="1" applyAlignment="1">
      <alignment vertical="center"/>
    </xf>
    <xf numFmtId="164" fontId="0" fillId="0" borderId="46" xfId="0" applyNumberFormat="1" applyBorder="1" applyAlignment="1">
      <alignment vertical="center"/>
    </xf>
    <xf numFmtId="0" fontId="1" fillId="4" borderId="4" xfId="0" applyFont="1" applyFill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" fillId="4" borderId="47" xfId="0" applyFont="1" applyFill="1" applyBorder="1" applyAlignment="1">
      <alignment horizontal="left" vertical="center"/>
    </xf>
    <xf numFmtId="0" fontId="1" fillId="4" borderId="48" xfId="0" applyFont="1" applyFill="1" applyBorder="1" applyAlignment="1">
      <alignment horizontal="left" vertical="center"/>
    </xf>
    <xf numFmtId="164" fontId="0" fillId="0" borderId="36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39" xfId="0" applyNumberFormat="1" applyBorder="1" applyAlignment="1">
      <alignment horizontal="right" vertical="center"/>
    </xf>
    <xf numFmtId="4" fontId="0" fillId="0" borderId="44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3" fontId="5" fillId="0" borderId="49" xfId="0" applyNumberFormat="1" applyFont="1" applyFill="1" applyBorder="1" applyAlignment="1">
      <alignment horizontal="right" vertical="center"/>
    </xf>
    <xf numFmtId="2" fontId="0" fillId="7" borderId="0" xfId="0" applyNumberFormat="1" applyFill="1" applyBorder="1"/>
    <xf numFmtId="2" fontId="0" fillId="7" borderId="42" xfId="0" applyNumberFormat="1" applyFill="1" applyBorder="1"/>
    <xf numFmtId="0" fontId="1" fillId="0" borderId="7" xfId="0" applyFont="1" applyBorder="1" applyAlignment="1">
      <alignment horizontal="center" vertical="center" wrapText="1"/>
    </xf>
    <xf numFmtId="0" fontId="0" fillId="7" borderId="17" xfId="0" applyFill="1" applyBorder="1"/>
    <xf numFmtId="4" fontId="17" fillId="7" borderId="35" xfId="0" applyNumberFormat="1" applyFont="1" applyFill="1" applyBorder="1"/>
    <xf numFmtId="0" fontId="0" fillId="7" borderId="35" xfId="0" applyFill="1" applyBorder="1"/>
    <xf numFmtId="0" fontId="0" fillId="7" borderId="18" xfId="0" applyFill="1" applyBorder="1"/>
    <xf numFmtId="10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0" fillId="7" borderId="35" xfId="0" applyNumberFormat="1" applyFill="1" applyBorder="1"/>
    <xf numFmtId="4" fontId="14" fillId="7" borderId="0" xfId="0" applyNumberFormat="1" applyFont="1" applyFill="1" applyBorder="1" applyAlignment="1">
      <alignment vertical="center"/>
    </xf>
    <xf numFmtId="4" fontId="14" fillId="7" borderId="42" xfId="0" applyNumberFormat="1" applyFont="1" applyFill="1" applyBorder="1" applyAlignment="1">
      <alignment vertical="center"/>
    </xf>
    <xf numFmtId="165" fontId="14" fillId="7" borderId="38" xfId="0" applyNumberFormat="1" applyFont="1" applyFill="1" applyBorder="1"/>
    <xf numFmtId="0" fontId="23" fillId="7" borderId="17" xfId="0" applyFont="1" applyFill="1" applyBorder="1" applyAlignment="1">
      <alignment vertical="center" wrapText="1"/>
    </xf>
    <xf numFmtId="166" fontId="24" fillId="7" borderId="18" xfId="0" applyNumberFormat="1" applyFont="1" applyFill="1" applyBorder="1" applyAlignment="1">
      <alignment vertical="center"/>
    </xf>
    <xf numFmtId="0" fontId="23" fillId="7" borderId="37" xfId="0" applyFont="1" applyFill="1" applyBorder="1" applyAlignment="1">
      <alignment vertical="center" wrapText="1"/>
    </xf>
    <xf numFmtId="166" fontId="24" fillId="7" borderId="38" xfId="0" applyNumberFormat="1" applyFont="1" applyFill="1" applyBorder="1" applyAlignment="1">
      <alignment vertical="center"/>
    </xf>
    <xf numFmtId="0" fontId="23" fillId="7" borderId="19" xfId="0" applyFont="1" applyFill="1" applyBorder="1" applyAlignment="1">
      <alignment vertical="center" wrapText="1"/>
    </xf>
    <xf numFmtId="166" fontId="24" fillId="7" borderId="20" xfId="0" applyNumberFormat="1" applyFont="1" applyFill="1" applyBorder="1" applyAlignment="1">
      <alignment vertical="center"/>
    </xf>
    <xf numFmtId="0" fontId="25" fillId="9" borderId="0" xfId="0" applyFont="1" applyFill="1" applyAlignment="1">
      <alignment horizontal="center" vertical="center"/>
    </xf>
    <xf numFmtId="10" fontId="25" fillId="9" borderId="0" xfId="0" applyNumberFormat="1" applyFont="1" applyFill="1" applyAlignment="1">
      <alignment horizontal="center" vertical="center"/>
    </xf>
    <xf numFmtId="0" fontId="0" fillId="0" borderId="42" xfId="0" applyBorder="1" applyAlignment="1">
      <alignment horizontal="center"/>
    </xf>
    <xf numFmtId="0" fontId="3" fillId="0" borderId="35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6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4" borderId="21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right"/>
    </xf>
    <xf numFmtId="0" fontId="0" fillId="0" borderId="0" xfId="0" applyNumberFormat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4" fontId="0" fillId="6" borderId="21" xfId="0" applyNumberFormat="1" applyFill="1" applyBorder="1" applyAlignment="1">
      <alignment horizontal="center" vertical="center"/>
    </xf>
    <xf numFmtId="4" fontId="0" fillId="6" borderId="22" xfId="0" applyNumberForma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/>
    </xf>
    <xf numFmtId="0" fontId="19" fillId="8" borderId="17" xfId="0" applyFont="1" applyFill="1" applyBorder="1" applyAlignment="1">
      <alignment horizontal="center" vertical="center" wrapText="1"/>
    </xf>
    <xf numFmtId="0" fontId="19" fillId="8" borderId="35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19" fillId="8" borderId="42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0</xdr:rowOff>
    </xdr:from>
    <xdr:to>
      <xdr:col>5</xdr:col>
      <xdr:colOff>1400175</xdr:colOff>
      <xdr:row>5</xdr:row>
      <xdr:rowOff>0</xdr:rowOff>
    </xdr:to>
    <xdr:pic>
      <xdr:nvPicPr>
        <xdr:cNvPr id="1041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0"/>
          <a:ext cx="3829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800100</xdr:colOff>
      <xdr:row>5</xdr:row>
      <xdr:rowOff>0</xdr:rowOff>
    </xdr:to>
    <xdr:pic>
      <xdr:nvPicPr>
        <xdr:cNvPr id="1042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004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4</xdr:row>
      <xdr:rowOff>0</xdr:rowOff>
    </xdr:to>
    <xdr:pic>
      <xdr:nvPicPr>
        <xdr:cNvPr id="2065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0</xdr:rowOff>
    </xdr:from>
    <xdr:to>
      <xdr:col>3</xdr:col>
      <xdr:colOff>2200275</xdr:colOff>
      <xdr:row>4</xdr:row>
      <xdr:rowOff>0</xdr:rowOff>
    </xdr:to>
    <xdr:pic>
      <xdr:nvPicPr>
        <xdr:cNvPr id="2066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0"/>
          <a:ext cx="3038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114300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123825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675" y="133350"/>
          <a:ext cx="3038475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7"/>
  <sheetViews>
    <sheetView tabSelected="1" view="pageBreakPreview" topLeftCell="A7" zoomScale="130" zoomScaleNormal="100" zoomScaleSheetLayoutView="130" workbookViewId="0">
      <selection activeCell="C10" sqref="C10"/>
    </sheetView>
  </sheetViews>
  <sheetFormatPr defaultRowHeight="15" x14ac:dyDescent="0.25"/>
  <cols>
    <col min="1" max="1" width="23.140625" customWidth="1"/>
    <col min="2" max="2" width="21.7109375" customWidth="1"/>
    <col min="3" max="3" width="33.7109375" customWidth="1"/>
    <col min="4" max="4" width="23.7109375" customWidth="1"/>
    <col min="5" max="5" width="22.5703125" customWidth="1"/>
    <col min="6" max="6" width="21.140625" customWidth="1"/>
    <col min="7" max="7" width="10" customWidth="1"/>
  </cols>
  <sheetData>
    <row r="6" spans="1:6" ht="15.75" thickBot="1" x14ac:dyDescent="0.3">
      <c r="E6" s="98" t="s">
        <v>58</v>
      </c>
      <c r="F6" s="98"/>
    </row>
    <row r="7" spans="1:6" ht="25.5" customHeight="1" thickBot="1" x14ac:dyDescent="0.3">
      <c r="A7" s="100" t="s">
        <v>0</v>
      </c>
      <c r="B7" s="101"/>
      <c r="C7" s="101"/>
      <c r="D7" s="101"/>
      <c r="E7" s="101"/>
      <c r="F7" s="102"/>
    </row>
    <row r="8" spans="1:6" ht="25.5" customHeight="1" thickBot="1" x14ac:dyDescent="0.3">
      <c r="A8" s="105" t="s">
        <v>60</v>
      </c>
      <c r="B8" s="106"/>
      <c r="C8" s="106"/>
      <c r="D8" s="106"/>
      <c r="E8" s="34"/>
      <c r="F8" s="18">
        <f>E8</f>
        <v>0</v>
      </c>
    </row>
    <row r="9" spans="1:6" x14ac:dyDescent="0.25">
      <c r="A9" s="103"/>
      <c r="B9" s="19" t="s">
        <v>1</v>
      </c>
      <c r="C9" s="19" t="s">
        <v>2</v>
      </c>
      <c r="D9" s="19" t="s">
        <v>3</v>
      </c>
      <c r="E9" s="20" t="s">
        <v>4</v>
      </c>
      <c r="F9" s="21" t="s">
        <v>5</v>
      </c>
    </row>
    <row r="10" spans="1:6" s="1" customFormat="1" ht="72" x14ac:dyDescent="0.25">
      <c r="A10" s="104"/>
      <c r="B10" s="22" t="s">
        <v>6</v>
      </c>
      <c r="C10" s="22" t="s">
        <v>61</v>
      </c>
      <c r="D10" s="22" t="s">
        <v>7</v>
      </c>
      <c r="E10" s="23" t="s">
        <v>8</v>
      </c>
      <c r="F10" s="24" t="s">
        <v>9</v>
      </c>
    </row>
    <row r="11" spans="1:6" s="1" customFormat="1" ht="36.75" thickBot="1" x14ac:dyDescent="0.3">
      <c r="A11" s="25" t="s">
        <v>59</v>
      </c>
      <c r="B11" s="26"/>
      <c r="C11" s="26"/>
      <c r="D11" s="26"/>
      <c r="E11" s="27">
        <f>B11*C11*D11</f>
        <v>0</v>
      </c>
      <c r="F11" s="28">
        <f>E11*(1.04^(D11/12))</f>
        <v>0</v>
      </c>
    </row>
    <row r="12" spans="1:6" x14ac:dyDescent="0.25">
      <c r="A12" s="103"/>
      <c r="B12" s="19" t="s">
        <v>1</v>
      </c>
      <c r="C12" s="19" t="s">
        <v>2</v>
      </c>
      <c r="D12" s="19" t="s">
        <v>3</v>
      </c>
      <c r="E12" s="20" t="s">
        <v>4</v>
      </c>
      <c r="F12" s="21" t="s">
        <v>5</v>
      </c>
    </row>
    <row r="13" spans="1:6" s="1" customFormat="1" ht="60" x14ac:dyDescent="0.25">
      <c r="A13" s="104"/>
      <c r="B13" s="22" t="s">
        <v>10</v>
      </c>
      <c r="C13" s="29" t="s">
        <v>11</v>
      </c>
      <c r="D13" s="22" t="s">
        <v>7</v>
      </c>
      <c r="E13" s="23" t="s">
        <v>12</v>
      </c>
      <c r="F13" s="24" t="s">
        <v>13</v>
      </c>
    </row>
    <row r="14" spans="1:6" ht="36.75" thickBot="1" x14ac:dyDescent="0.3">
      <c r="A14" s="30" t="s">
        <v>56</v>
      </c>
      <c r="B14" s="31"/>
      <c r="C14" s="26"/>
      <c r="D14" s="26"/>
      <c r="E14" s="27">
        <f>B14*C14</f>
        <v>0</v>
      </c>
      <c r="F14" s="28">
        <f>E14*(1.04^(D14/12))</f>
        <v>0</v>
      </c>
    </row>
    <row r="15" spans="1:6" ht="15.75" thickBot="1" x14ac:dyDescent="0.3">
      <c r="A15" s="105" t="s">
        <v>14</v>
      </c>
      <c r="B15" s="106"/>
      <c r="C15" s="106"/>
      <c r="D15" s="107"/>
      <c r="E15" s="32">
        <f>SUM(E14,E11,E8)</f>
        <v>0</v>
      </c>
      <c r="F15" s="32">
        <f>SUM(F14,F11,F8)</f>
        <v>0</v>
      </c>
    </row>
    <row r="16" spans="1:6" ht="24.75" customHeight="1" thickBot="1" x14ac:dyDescent="0.3">
      <c r="A16" s="105" t="s">
        <v>15</v>
      </c>
      <c r="B16" s="106"/>
      <c r="C16" s="106"/>
      <c r="D16" s="107"/>
      <c r="E16" s="33">
        <f>ROUNDUP(E15,-3)</f>
        <v>0</v>
      </c>
      <c r="F16" s="76">
        <f>ROUNDUP(F15,-3)</f>
        <v>0</v>
      </c>
    </row>
    <row r="17" spans="1:6" x14ac:dyDescent="0.25">
      <c r="A17" s="99" t="s">
        <v>16</v>
      </c>
      <c r="B17" s="99"/>
      <c r="C17" s="99"/>
      <c r="D17" s="99"/>
      <c r="E17" s="99"/>
      <c r="F17" s="99"/>
    </row>
  </sheetData>
  <mergeCells count="8">
    <mergeCell ref="E6:F6"/>
    <mergeCell ref="A17:F17"/>
    <mergeCell ref="A7:F7"/>
    <mergeCell ref="A9:A10"/>
    <mergeCell ref="A15:D15"/>
    <mergeCell ref="A12:A13"/>
    <mergeCell ref="A8:D8"/>
    <mergeCell ref="A16:D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27"/>
  <sheetViews>
    <sheetView workbookViewId="0">
      <selection activeCell="C22" sqref="C22"/>
    </sheetView>
  </sheetViews>
  <sheetFormatPr defaultRowHeight="15" x14ac:dyDescent="0.25"/>
  <cols>
    <col min="1" max="2" width="18.85546875" customWidth="1"/>
    <col min="3" max="3" width="25.7109375" customWidth="1"/>
    <col min="4" max="4" width="33.140625" customWidth="1"/>
    <col min="5" max="5" width="26" customWidth="1"/>
  </cols>
  <sheetData>
    <row r="5" spans="1:5" ht="15.75" thickBot="1" x14ac:dyDescent="0.3">
      <c r="C5" s="108"/>
      <c r="D5" s="108"/>
    </row>
    <row r="6" spans="1:5" ht="63.75" customHeight="1" x14ac:dyDescent="0.25">
      <c r="A6" s="114" t="s">
        <v>17</v>
      </c>
      <c r="B6" s="115"/>
      <c r="C6" s="115"/>
      <c r="D6" s="116"/>
    </row>
    <row r="7" spans="1:5" ht="30.75" customHeight="1" thickBot="1" x14ac:dyDescent="0.3">
      <c r="A7" s="2" t="s">
        <v>18</v>
      </c>
      <c r="B7" s="117" t="s">
        <v>19</v>
      </c>
      <c r="C7" s="117"/>
      <c r="D7" s="118"/>
    </row>
    <row r="8" spans="1:5" ht="60" x14ac:dyDescent="0.25">
      <c r="A8" s="110" t="s">
        <v>20</v>
      </c>
      <c r="B8" s="111"/>
      <c r="C8" s="8" t="s">
        <v>62</v>
      </c>
      <c r="D8" s="79" t="s">
        <v>21</v>
      </c>
      <c r="E8" t="s">
        <v>22</v>
      </c>
    </row>
    <row r="9" spans="1:5" x14ac:dyDescent="0.25">
      <c r="A9" s="112" t="s">
        <v>23</v>
      </c>
      <c r="B9" s="113"/>
      <c r="C9" s="16" t="s">
        <v>24</v>
      </c>
      <c r="D9" s="17" t="s">
        <v>25</v>
      </c>
    </row>
    <row r="10" spans="1:5" x14ac:dyDescent="0.25">
      <c r="A10" s="3">
        <v>1</v>
      </c>
      <c r="B10" s="4" t="s">
        <v>26</v>
      </c>
      <c r="C10" s="10"/>
      <c r="D10" s="11"/>
    </row>
    <row r="11" spans="1:5" x14ac:dyDescent="0.25">
      <c r="A11" s="3">
        <v>2</v>
      </c>
      <c r="B11" s="4" t="s">
        <v>27</v>
      </c>
      <c r="C11" s="10"/>
      <c r="D11" s="11"/>
    </row>
    <row r="12" spans="1:5" x14ac:dyDescent="0.25">
      <c r="A12" s="3">
        <v>3</v>
      </c>
      <c r="B12" s="4" t="s">
        <v>28</v>
      </c>
      <c r="C12" s="10"/>
      <c r="D12" s="11"/>
    </row>
    <row r="13" spans="1:5" x14ac:dyDescent="0.25">
      <c r="A13" s="3">
        <v>4</v>
      </c>
      <c r="B13" s="4" t="s">
        <v>29</v>
      </c>
      <c r="C13" s="10"/>
      <c r="D13" s="11"/>
    </row>
    <row r="14" spans="1:5" x14ac:dyDescent="0.25">
      <c r="A14" s="3">
        <v>5</v>
      </c>
      <c r="B14" s="4" t="s">
        <v>30</v>
      </c>
      <c r="C14" s="10"/>
      <c r="D14" s="11"/>
    </row>
    <row r="15" spans="1:5" x14ac:dyDescent="0.25">
      <c r="A15" s="3">
        <v>6</v>
      </c>
      <c r="B15" s="4" t="s">
        <v>31</v>
      </c>
      <c r="C15" s="10"/>
      <c r="D15" s="11"/>
    </row>
    <row r="16" spans="1:5" x14ac:dyDescent="0.25">
      <c r="A16" s="3">
        <v>7</v>
      </c>
      <c r="B16" s="4" t="s">
        <v>32</v>
      </c>
      <c r="C16" s="10"/>
      <c r="D16" s="11"/>
    </row>
    <row r="17" spans="1:4" x14ac:dyDescent="0.25">
      <c r="A17" s="3">
        <v>8</v>
      </c>
      <c r="B17" s="4" t="s">
        <v>33</v>
      </c>
      <c r="C17" s="10"/>
      <c r="D17" s="11"/>
    </row>
    <row r="18" spans="1:4" x14ac:dyDescent="0.25">
      <c r="A18" s="3">
        <v>9</v>
      </c>
      <c r="B18" s="4" t="s">
        <v>34</v>
      </c>
      <c r="C18" s="10"/>
      <c r="D18" s="11"/>
    </row>
    <row r="19" spans="1:4" x14ac:dyDescent="0.25">
      <c r="A19" s="3">
        <v>10</v>
      </c>
      <c r="B19" s="4" t="s">
        <v>35</v>
      </c>
      <c r="C19" s="10"/>
      <c r="D19" s="11"/>
    </row>
    <row r="20" spans="1:4" x14ac:dyDescent="0.25">
      <c r="A20" s="3">
        <v>11</v>
      </c>
      <c r="B20" s="4" t="s">
        <v>36</v>
      </c>
      <c r="C20" s="10"/>
      <c r="D20" s="11"/>
    </row>
    <row r="21" spans="1:4" ht="15.75" thickBot="1" x14ac:dyDescent="0.3">
      <c r="A21" s="5">
        <v>12</v>
      </c>
      <c r="B21" s="6" t="s">
        <v>37</v>
      </c>
      <c r="C21" s="12"/>
      <c r="D21" s="13"/>
    </row>
    <row r="22" spans="1:4" ht="30" customHeight="1" x14ac:dyDescent="0.25">
      <c r="A22" s="119" t="s">
        <v>38</v>
      </c>
      <c r="B22" s="120"/>
      <c r="C22" s="9" t="s">
        <v>63</v>
      </c>
      <c r="D22" s="7" t="s">
        <v>39</v>
      </c>
    </row>
    <row r="23" spans="1:4" ht="30" customHeight="1" thickBot="1" x14ac:dyDescent="0.3">
      <c r="A23" s="121"/>
      <c r="B23" s="122"/>
      <c r="C23" s="14">
        <f>SUM(C10:C21)</f>
        <v>0</v>
      </c>
      <c r="D23" s="15">
        <f>SUM(D10:D21)</f>
        <v>0</v>
      </c>
    </row>
    <row r="24" spans="1:4" ht="64.5" customHeight="1" thickBot="1" x14ac:dyDescent="0.3">
      <c r="A24" s="125" t="s">
        <v>40</v>
      </c>
      <c r="B24" s="126"/>
      <c r="C24" s="123" t="e">
        <f>D23/C23</f>
        <v>#DIV/0!</v>
      </c>
      <c r="D24" s="124"/>
    </row>
    <row r="26" spans="1:4" ht="50.25" customHeight="1" x14ac:dyDescent="0.25">
      <c r="A26" s="109" t="s">
        <v>57</v>
      </c>
      <c r="B26" s="109"/>
      <c r="C26" s="109"/>
      <c r="D26" s="109"/>
    </row>
    <row r="27" spans="1:4" ht="5.25" customHeight="1" x14ac:dyDescent="0.25">
      <c r="A27" s="109"/>
      <c r="B27" s="109"/>
      <c r="C27" s="109"/>
      <c r="D27" s="109"/>
    </row>
  </sheetData>
  <mergeCells count="9">
    <mergeCell ref="C5:D5"/>
    <mergeCell ref="A26:D27"/>
    <mergeCell ref="A8:B8"/>
    <mergeCell ref="A9:B9"/>
    <mergeCell ref="A6:D6"/>
    <mergeCell ref="B7:D7"/>
    <mergeCell ref="A22:B23"/>
    <mergeCell ref="C24:D24"/>
    <mergeCell ref="A24:B2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G19"/>
  <sheetViews>
    <sheetView zoomScaleNormal="100" zoomScaleSheetLayoutView="90" workbookViewId="0">
      <pane xSplit="6" topLeftCell="W1" activePane="topRight" state="frozen"/>
      <selection pane="topRight" activeCell="C18" sqref="C18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6" max="26" width="27.140625" customWidth="1"/>
    <col min="27" max="27" width="11.28515625" bestFit="1" customWidth="1"/>
    <col min="28" max="28" width="15.42578125" customWidth="1"/>
    <col min="29" max="29" width="14.85546875" customWidth="1"/>
    <col min="30" max="30" width="15.42578125" customWidth="1"/>
    <col min="31" max="31" width="16.140625" customWidth="1"/>
    <col min="32" max="32" width="17.42578125" customWidth="1"/>
    <col min="33" max="33" width="25.28515625" customWidth="1"/>
  </cols>
  <sheetData>
    <row r="5" spans="2:33" ht="15.75" thickBot="1" x14ac:dyDescent="0.3"/>
    <row r="6" spans="2:33" ht="15.75" thickBot="1" x14ac:dyDescent="0.3">
      <c r="C6" s="108"/>
      <c r="D6" s="108"/>
      <c r="E6" s="108"/>
      <c r="Z6" s="80"/>
      <c r="AA6" s="81" t="s">
        <v>41</v>
      </c>
      <c r="AB6" s="81">
        <f>SUM(AB7:AB8)</f>
        <v>9527890462</v>
      </c>
      <c r="AC6" s="82"/>
      <c r="AD6" s="82" t="s">
        <v>42</v>
      </c>
      <c r="AE6" s="86">
        <f>SUM(AE7:AE8)</f>
        <v>0</v>
      </c>
      <c r="AF6" s="82"/>
      <c r="AG6" s="83">
        <f>SUM(AG7:AG8)</f>
        <v>0</v>
      </c>
    </row>
    <row r="7" spans="2:33" x14ac:dyDescent="0.25">
      <c r="B7" s="129" t="s">
        <v>43</v>
      </c>
      <c r="C7" s="130"/>
      <c r="D7" s="130"/>
      <c r="E7" s="131"/>
      <c r="Z7" s="40"/>
      <c r="AA7" s="41" t="s">
        <v>44</v>
      </c>
      <c r="AB7" s="42">
        <v>9199151642</v>
      </c>
      <c r="AC7" s="43">
        <f>ROUND(AB7/AB6,4)</f>
        <v>0.96550000000000002</v>
      </c>
      <c r="AD7" s="44">
        <f>ROUND(AE7,2)</f>
        <v>0</v>
      </c>
      <c r="AE7" s="43">
        <f>C9*AA18</f>
        <v>0</v>
      </c>
      <c r="AF7" s="43">
        <f>AD7-AE7</f>
        <v>0</v>
      </c>
      <c r="AG7" s="45">
        <f>IF(AD7&gt;AE7,AD7-ROUNDUP(AF7,2),AD7)</f>
        <v>0</v>
      </c>
    </row>
    <row r="8" spans="2:33" ht="26.25" customHeight="1" thickBot="1" x14ac:dyDescent="0.3">
      <c r="B8" s="132"/>
      <c r="C8" s="133"/>
      <c r="D8" s="133"/>
      <c r="E8" s="134"/>
      <c r="Z8" s="40"/>
      <c r="AA8" s="41" t="s">
        <v>45</v>
      </c>
      <c r="AB8" s="42">
        <v>328738820</v>
      </c>
      <c r="AC8" s="43">
        <f>ROUND(AB8/AB6,4)</f>
        <v>3.4500000000000003E-2</v>
      </c>
      <c r="AD8" s="43">
        <f>ROUND(AE8,2)</f>
        <v>0</v>
      </c>
      <c r="AE8" s="43">
        <f>C9*AA19</f>
        <v>0</v>
      </c>
      <c r="AF8" s="46"/>
      <c r="AG8" s="89">
        <f>C9-AG7</f>
        <v>0</v>
      </c>
    </row>
    <row r="9" spans="2:33" ht="84" customHeight="1" x14ac:dyDescent="0.25">
      <c r="B9" s="61" t="s">
        <v>15</v>
      </c>
      <c r="C9" s="71"/>
      <c r="D9" s="127"/>
      <c r="E9" s="128"/>
      <c r="U9" s="85"/>
      <c r="Y9" s="96" t="s">
        <v>55</v>
      </c>
      <c r="Z9" s="40"/>
      <c r="AA9" s="46"/>
      <c r="AB9" s="47" t="s">
        <v>42</v>
      </c>
      <c r="AC9" s="46"/>
      <c r="AD9" s="46"/>
      <c r="AE9" s="48">
        <f>SUM(AE10:AE11)</f>
        <v>0</v>
      </c>
      <c r="AF9" s="46"/>
      <c r="AG9" s="49"/>
    </row>
    <row r="10" spans="2:33" ht="20.25" customHeight="1" x14ac:dyDescent="0.25">
      <c r="B10" s="35" t="s">
        <v>46</v>
      </c>
      <c r="C10" s="72">
        <f>AG7</f>
        <v>0</v>
      </c>
      <c r="D10" s="67" t="s">
        <v>47</v>
      </c>
      <c r="E10" s="74">
        <f>AE10</f>
        <v>0</v>
      </c>
      <c r="U10" s="84"/>
      <c r="Y10" s="97" t="e">
        <f>E10/E15</f>
        <v>#DIV/0!</v>
      </c>
      <c r="Z10" s="50" t="s">
        <v>44</v>
      </c>
      <c r="AA10" s="77">
        <f>10753711/(10753711+1897714)</f>
        <v>0.84999998023938017</v>
      </c>
      <c r="AB10" s="51">
        <f>ROUND(AG7*AA10,2)</f>
        <v>0</v>
      </c>
      <c r="AC10" s="43">
        <f>AG7*AA10</f>
        <v>0</v>
      </c>
      <c r="AD10" s="43">
        <f>AB10-AC10</f>
        <v>0</v>
      </c>
      <c r="AE10" s="52">
        <f>IF(AB10&gt;AC10,AB10-ROUNDUP(AD10,2),AB10)</f>
        <v>0</v>
      </c>
      <c r="AF10" s="46"/>
      <c r="AG10" s="49"/>
    </row>
    <row r="11" spans="2:33" ht="20.25" customHeight="1" x14ac:dyDescent="0.25">
      <c r="B11" s="36"/>
      <c r="C11" s="39"/>
      <c r="D11" s="67" t="s">
        <v>48</v>
      </c>
      <c r="E11" s="75">
        <f>AE11</f>
        <v>0</v>
      </c>
      <c r="U11" s="84"/>
      <c r="Y11" s="97"/>
      <c r="Z11" s="53"/>
      <c r="AA11" s="77">
        <f>1897714/(10753711+1897714)</f>
        <v>0.15000001976061986</v>
      </c>
      <c r="AB11" s="43">
        <f>ROUND(AG7*AA11,2)</f>
        <v>0</v>
      </c>
      <c r="AC11" s="43">
        <f>AG7*AA11</f>
        <v>0</v>
      </c>
      <c r="AD11" s="43"/>
      <c r="AE11" s="87">
        <f>C10-AE10</f>
        <v>0</v>
      </c>
      <c r="AF11" s="46"/>
      <c r="AG11" s="49"/>
    </row>
    <row r="12" spans="2:33" x14ac:dyDescent="0.25">
      <c r="B12" s="37"/>
      <c r="C12" s="60"/>
      <c r="D12" s="68"/>
      <c r="E12" s="38"/>
      <c r="U12" s="84"/>
      <c r="Y12" s="97"/>
      <c r="Z12" s="53"/>
      <c r="AA12" s="46"/>
      <c r="AB12" s="47" t="s">
        <v>42</v>
      </c>
      <c r="AC12" s="46"/>
      <c r="AD12" s="43"/>
      <c r="AE12" s="54">
        <f>SUM(AE13:AE14)</f>
        <v>0</v>
      </c>
      <c r="AF12" s="46"/>
      <c r="AG12" s="49"/>
    </row>
    <row r="13" spans="2:33" ht="20.25" customHeight="1" x14ac:dyDescent="0.25">
      <c r="B13" s="59" t="s">
        <v>49</v>
      </c>
      <c r="C13" s="73">
        <f>AG8</f>
        <v>0</v>
      </c>
      <c r="D13" s="67" t="s">
        <v>47</v>
      </c>
      <c r="E13" s="74">
        <f>AE13</f>
        <v>0</v>
      </c>
      <c r="U13" s="84"/>
      <c r="Y13" s="97" t="e">
        <f>E13/E15</f>
        <v>#DIV/0!</v>
      </c>
      <c r="Z13" s="50" t="s">
        <v>45</v>
      </c>
      <c r="AA13" s="77">
        <f>384260/(384260+384260)</f>
        <v>0.5</v>
      </c>
      <c r="AB13" s="43">
        <f>ROUND(AG8*AA13,2)</f>
        <v>0</v>
      </c>
      <c r="AC13" s="43">
        <f>AG8*AA13</f>
        <v>0</v>
      </c>
      <c r="AD13" s="43">
        <f>AB13-AC13</f>
        <v>0</v>
      </c>
      <c r="AE13" s="52">
        <f>IF(AB13&gt;AC13,AB13-ROUNDUP(AD13,2),AB13)</f>
        <v>0</v>
      </c>
      <c r="AF13" s="46"/>
      <c r="AG13" s="49"/>
    </row>
    <row r="14" spans="2:33" ht="20.25" customHeight="1" thickBot="1" x14ac:dyDescent="0.3">
      <c r="B14" s="65"/>
      <c r="C14" s="66"/>
      <c r="D14" s="69" t="s">
        <v>48</v>
      </c>
      <c r="E14" s="74">
        <f>AE14</f>
        <v>0</v>
      </c>
      <c r="Z14" s="55"/>
      <c r="AA14" s="78">
        <f>384260/(384260+384260)</f>
        <v>0.5</v>
      </c>
      <c r="AB14" s="57">
        <f>ROUND(AG8*AA14,2)</f>
        <v>0</v>
      </c>
      <c r="AC14" s="57">
        <f>AG8*AA14</f>
        <v>0</v>
      </c>
      <c r="AD14" s="57"/>
      <c r="AE14" s="88">
        <f>C13-AE13</f>
        <v>0</v>
      </c>
      <c r="AF14" s="56"/>
      <c r="AG14" s="58"/>
    </row>
    <row r="15" spans="2:33" ht="30" customHeight="1" thickBot="1" x14ac:dyDescent="0.3">
      <c r="B15" s="62"/>
      <c r="C15" s="63"/>
      <c r="D15" s="70" t="s">
        <v>50</v>
      </c>
      <c r="E15" s="64">
        <f>E10+E13</f>
        <v>0</v>
      </c>
    </row>
    <row r="16" spans="2:33" ht="38.25" x14ac:dyDescent="0.25">
      <c r="Z16" s="90" t="s">
        <v>51</v>
      </c>
      <c r="AA16" s="91">
        <f>AC7/AA10</f>
        <v>1.1358823793479293</v>
      </c>
    </row>
    <row r="17" spans="26:27" ht="38.25" x14ac:dyDescent="0.25">
      <c r="Z17" s="92" t="s">
        <v>52</v>
      </c>
      <c r="AA17" s="93">
        <f>AC8/AA13</f>
        <v>6.9000000000000006E-2</v>
      </c>
    </row>
    <row r="18" spans="26:27" ht="30.75" customHeight="1" x14ac:dyDescent="0.25">
      <c r="Z18" s="92" t="s">
        <v>53</v>
      </c>
      <c r="AA18" s="93">
        <f>AA16/(AA16+AA17)</f>
        <v>0.94273299935107191</v>
      </c>
    </row>
    <row r="19" spans="26:27" ht="30.75" customHeight="1" thickBot="1" x14ac:dyDescent="0.3">
      <c r="Z19" s="94" t="s">
        <v>54</v>
      </c>
      <c r="AA19" s="95">
        <f>AA17/(AA16+AA17)</f>
        <v>5.7267000648928187E-2</v>
      </c>
    </row>
  </sheetData>
  <mergeCells count="3">
    <mergeCell ref="D9:E9"/>
    <mergeCell ref="B7:E8"/>
    <mergeCell ref="C6:E6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df68beb4-40f4-4a69-a992-d7c992f59b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8C09CE865B17428127212D56AC6252" ma:contentTypeVersion="2" ma:contentTypeDescription="Umožňuje vytvoriť nový dokument." ma:contentTypeScope="" ma:versionID="ed75815c8ab9a23308163a4fad9ff0d7">
  <xsd:schema xmlns:xsd="http://www.w3.org/2001/XMLSchema" xmlns:xs="http://www.w3.org/2001/XMLSchema" xmlns:p="http://schemas.microsoft.com/office/2006/metadata/properties" xmlns:ns2="df68beb4-40f4-4a69-a992-d7c992f59b22" targetNamespace="http://schemas.microsoft.com/office/2006/metadata/properties" ma:root="true" ma:fieldsID="74df06a37e446bb71526b2697c67b82e" ns2:_="">
    <xsd:import namespace="df68beb4-40f4-4a69-a992-d7c992f59b22"/>
    <xsd:element name="properties">
      <xsd:complexType>
        <xsd:sequence>
          <xsd:element name="documentManagement">
            <xsd:complexType>
              <xsd:all>
                <xsd:element ref="ns2:D_x00e1_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8beb4-40f4-4a69-a992-d7c992f59b22" elementFormDefault="qualified">
    <xsd:import namespace="http://schemas.microsoft.com/office/2006/documentManagement/types"/>
    <xsd:import namespace="http://schemas.microsoft.com/office/infopath/2007/PartnerControls"/>
    <xsd:element name="D_x00e1_tum" ma:index="8" nillable="true" ma:displayName="Dátum" ma:format="DateTime" ma:internalName="D_x00e1_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C6C178-0ABE-4275-857E-D7ED17DE3E9F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f68beb4-40f4-4a69-a992-d7c992f59b22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FCEB55D-B034-4C30-A9F7-B78B3415E5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50102-DCF9-40AE-9E30-D22C64F58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8beb4-40f4-4a69-a992-d7c992f59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COV - mzdy RO</vt:lpstr>
      <vt:lpstr>Výpočet priem. ref. mzdy</vt:lpstr>
      <vt:lpstr>COV_rozdelenie na zdroje</vt:lpstr>
      <vt:lpstr>'COV_rozdelenie na zdroje'!Oblasť_tlače</vt:lpstr>
      <vt:lpstr>'Výpočet priem. ref. mzdy'!Oblasť_tlače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Vlček</dc:creator>
  <cp:lastModifiedBy>Milan Matovič</cp:lastModifiedBy>
  <dcterms:created xsi:type="dcterms:W3CDTF">2016-01-27T07:59:07Z</dcterms:created>
  <dcterms:modified xsi:type="dcterms:W3CDTF">2020-01-14T12:59:53Z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0x010100AC8C09CE865B17428127212D56AC6252</vt:lpwstr>
  </property>
</Properties>
</file>