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rozdelenie COV_SR" sheetId="4" r:id="rId1"/>
    <sheet name="rozdelenie COV_MRR" sheetId="9" r:id="rId2"/>
    <sheet name="rozdelenie COV_RR" sheetId="11" r:id="rId3"/>
    <sheet name="rozdelenie MU_SR" sheetId="12" r:id="rId4"/>
  </sheets>
  <definedNames>
    <definedName name="_xlnm.Print_Area" localSheetId="1">'rozdelenie COV_MRR'!$A$1:$E$19</definedName>
    <definedName name="_xlnm.Print_Area" localSheetId="2">'rozdelenie COV_RR'!$A$1:$E$19</definedName>
    <definedName name="_xlnm.Print_Area" localSheetId="0">'rozdelenie COV_SR'!$A$1:$F$27</definedName>
    <definedName name="_xlnm.Print_Area" localSheetId="3">'rozdelenie MU_SR'!$A$1:$F$18</definedName>
  </definedNames>
  <calcPr calcId="152511"/>
</workbook>
</file>

<file path=xl/calcChain.xml><?xml version="1.0" encoding="utf-8"?>
<calcChain xmlns="http://schemas.openxmlformats.org/spreadsheetml/2006/main">
  <c r="E13" i="12" l="1"/>
  <c r="E11" i="12"/>
  <c r="AC8" i="12" l="1"/>
  <c r="AC7" i="12"/>
  <c r="AB6" i="12"/>
  <c r="D11" i="11" l="1"/>
  <c r="J11" i="11" s="1"/>
  <c r="H12" i="11"/>
  <c r="H11" i="11"/>
  <c r="H13" i="11" s="1"/>
  <c r="D11" i="9"/>
  <c r="J11" i="9" s="1"/>
  <c r="H13" i="9"/>
  <c r="H12" i="9"/>
  <c r="H11" i="9"/>
  <c r="J12" i="11" l="1"/>
  <c r="D12" i="11" s="1"/>
  <c r="J12" i="9"/>
  <c r="D12" i="9" s="1"/>
  <c r="AB16" i="4"/>
  <c r="AB15" i="4"/>
  <c r="AB12" i="4"/>
  <c r="AB11" i="4"/>
  <c r="AC6" i="4"/>
  <c r="AD8" i="4" s="1"/>
  <c r="J13" i="11" l="1"/>
  <c r="D13" i="11" s="1"/>
  <c r="J13" i="9"/>
  <c r="D13" i="9" s="1"/>
  <c r="AD20" i="4"/>
  <c r="AB20" i="4"/>
  <c r="AD7" i="4"/>
  <c r="AD19" i="4" l="1"/>
  <c r="AB19" i="4"/>
  <c r="AB21" i="4" s="1"/>
  <c r="AF7" i="4" s="1"/>
  <c r="AD21" i="4" l="1"/>
  <c r="AE20" i="4" s="1"/>
  <c r="AE7" i="4"/>
  <c r="AB22" i="4"/>
  <c r="AF8" i="4" s="1"/>
  <c r="AE8" i="4" s="1"/>
  <c r="AG7" i="4" l="1"/>
  <c r="AH7" i="4" s="1"/>
  <c r="AF6" i="4"/>
  <c r="AE19" i="4"/>
  <c r="AC12" i="4" l="1"/>
  <c r="AD11" i="4"/>
  <c r="AH8" i="4"/>
  <c r="AH6" i="4" s="1"/>
  <c r="AD12" i="4"/>
  <c r="AC11" i="4"/>
  <c r="C11" i="4"/>
  <c r="AD16" i="4" l="1"/>
  <c r="AC15" i="4"/>
  <c r="C15" i="4"/>
  <c r="AC16" i="4"/>
  <c r="AD15" i="4"/>
  <c r="AE11" i="4"/>
  <c r="AF11" i="4" s="1"/>
  <c r="AH11" i="4" s="1"/>
  <c r="AE15" i="4" l="1"/>
  <c r="AF15" i="4" s="1"/>
  <c r="AF16" i="4" s="1"/>
  <c r="AF12" i="4"/>
  <c r="AF10" i="4" l="1"/>
  <c r="AH12" i="4"/>
  <c r="E12" i="4" s="1"/>
  <c r="E11" i="4"/>
  <c r="AH16" i="4"/>
  <c r="E16" i="4" s="1"/>
  <c r="AH15" i="4"/>
  <c r="AF14" i="4"/>
  <c r="AH17" i="4" l="1"/>
  <c r="E17" i="4" s="1"/>
  <c r="E15" i="4"/>
  <c r="AH13" i="4"/>
  <c r="E20" i="4"/>
  <c r="AH14" i="4" l="1"/>
  <c r="E13" i="4"/>
  <c r="E21" i="4" s="1"/>
  <c r="AH10" i="4"/>
  <c r="E19" i="4"/>
  <c r="Y11" i="4" s="1"/>
  <c r="Y15" i="4" l="1"/>
</calcChain>
</file>

<file path=xl/sharedStrings.xml><?xml version="1.0" encoding="utf-8"?>
<sst xmlns="http://schemas.openxmlformats.org/spreadsheetml/2006/main" count="65" uniqueCount="36">
  <si>
    <t>Regio spolu</t>
  </si>
  <si>
    <t>ROUND 2</t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</si>
  <si>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</si>
  <si>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</si>
  <si>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</si>
  <si>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</si>
  <si>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</si>
  <si>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</si>
  <si>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</si>
  <si>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</si>
  <si>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</si>
  <si>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</si>
  <si>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</si>
  <si>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</si>
  <si>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r>
      <t xml:space="preserve">zdroje EÚ spolu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</si>
  <si>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 xml:space="preserve">Vypĺňajte len zelené polia </t>
  </si>
  <si>
    <t>Celkové oprávnené výdavky projektu (zaokrúhlené na celé 1000 EUR nahor)</t>
  </si>
  <si>
    <t>Rozdelenie COV - 5% spolufinancovanie</t>
  </si>
  <si>
    <t>EÚ</t>
  </si>
  <si>
    <t>ŠR</t>
  </si>
  <si>
    <t>z toho zdroj VZ</t>
  </si>
  <si>
    <t>VZ</t>
  </si>
  <si>
    <t>zdroj ŠR spolu</t>
  </si>
  <si>
    <t>zdroj VZ spolu</t>
  </si>
  <si>
    <t>100 %  MRR</t>
  </si>
  <si>
    <r>
      <t xml:space="preserve">zdroje EÚ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</si>
  <si>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>zdroj ŠR</t>
  </si>
  <si>
    <t>zdroj VZ</t>
  </si>
  <si>
    <t>EU+NZ</t>
  </si>
  <si>
    <t>SR</t>
  </si>
  <si>
    <t>PO 1_MRR</t>
  </si>
  <si>
    <t>PO 1_VRR</t>
  </si>
  <si>
    <t>100 %  RR</t>
  </si>
  <si>
    <t>Pomery financovania podľa relevancie k regiónom (v EUR)</t>
  </si>
  <si>
    <t>Rozdelenie cieľovej hodnoty merateľného ukazovateľa</t>
  </si>
  <si>
    <t>Cieľová hodnota merateľného ukazovateľa (SR)
(merná jednotka v zmysle definície ukazovateľa)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</si>
</sst>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00"/>
    <numFmt numFmtId="166" formatCode="0.0000"/>
    <numFmt numFmtId="167" formatCode="0.0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i/>
      <sz val="10"/>
      <color theme="0" tint="-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56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4" fontId="0" fillId="0" borderId="1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3" borderId="10" xfId="0" applyFill="1" applyBorder="1"/>
    <xf numFmtId="165" fontId="0" fillId="3" borderId="0" xfId="0" applyNumberFormat="1" applyFill="1" applyBorder="1"/>
    <xf numFmtId="0" fontId="0" fillId="3" borderId="0" xfId="0" applyFill="1" applyBorder="1"/>
    <xf numFmtId="165" fontId="2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/>
    <xf numFmtId="165" fontId="3" fillId="3" borderId="0" xfId="0" applyNumberFormat="1" applyFont="1" applyFill="1" applyBorder="1"/>
    <xf numFmtId="165" fontId="0" fillId="3" borderId="14" xfId="0" applyNumberFormat="1" applyFill="1" applyBorder="1"/>
    <xf numFmtId="4" fontId="0" fillId="0" borderId="1" xfId="0" applyNumberFormat="1" applyBorder="1" applyAlignment="1">
      <alignment horizontal="right" vertical="center"/>
    </xf>
    <xf numFmtId="0" fontId="0" fillId="3" borderId="4" xfId="0" applyFill="1" applyBorder="1"/>
    <xf numFmtId="0" fontId="0" fillId="3" borderId="9" xfId="0" applyFill="1" applyBorder="1"/>
    <xf numFmtId="1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0" fillId="3" borderId="9" xfId="0" applyNumberFormat="1" applyFill="1" applyBorder="1"/>
    <xf numFmtId="4" fontId="3" fillId="3" borderId="14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11" fillId="0" borderId="0" xfId="0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0" fillId="0" borderId="0" xfId="0" applyFill="1"/>
    <xf numFmtId="10" fontId="13" fillId="0" borderId="0" xfId="0" applyNumberFormat="1" applyFont="1" applyFill="1" applyAlignment="1">
      <alignment horizontal="center" vertical="center"/>
    </xf>
    <xf numFmtId="166" fontId="0" fillId="3" borderId="14" xfId="0" applyNumberFormat="1" applyFill="1" applyBorder="1"/>
    <xf numFmtId="4" fontId="14" fillId="0" borderId="2" xfId="0" applyNumberFormat="1" applyFont="1" applyFill="1" applyBorder="1" applyAlignment="1">
      <alignment horizontal="right" vertical="center"/>
    </xf>
    <xf numFmtId="4" fontId="14" fillId="3" borderId="9" xfId="0" applyNumberFormat="1" applyFont="1" applyFill="1" applyBorder="1"/>
    <xf numFmtId="0" fontId="15" fillId="3" borderId="0" xfId="0" applyFont="1" applyFill="1" applyBorder="1" applyAlignment="1">
      <alignment horizontal="center"/>
    </xf>
    <xf numFmtId="0" fontId="3" fillId="0" borderId="0" xfId="0" applyFont="1" applyFill="1"/>
    <xf numFmtId="4" fontId="14" fillId="3" borderId="10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6" xfId="0" applyBorder="1"/>
    <xf numFmtId="0" fontId="0" fillId="0" borderId="14" xfId="0" applyBorder="1"/>
    <xf numFmtId="4" fontId="0" fillId="0" borderId="20" xfId="0" applyNumberFormat="1" applyBorder="1" applyAlignment="1">
      <alignment horizontal="right" vertical="center"/>
    </xf>
    <xf numFmtId="4" fontId="3" fillId="6" borderId="19" xfId="0" applyNumberFormat="1" applyFont="1" applyFill="1" applyBorder="1"/>
    <xf numFmtId="0" fontId="8" fillId="3" borderId="15" xfId="0" applyFont="1" applyFill="1" applyBorder="1" applyAlignment="1">
      <alignment vertical="center" wrapText="1"/>
    </xf>
    <xf numFmtId="166" fontId="9" fillId="3" borderId="21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vertical="center" wrapText="1"/>
    </xf>
    <xf numFmtId="166" fontId="9" fillId="3" borderId="22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vertical="center" wrapText="1"/>
    </xf>
    <xf numFmtId="167" fontId="11" fillId="0" borderId="15" xfId="0" applyNumberFormat="1" applyFont="1" applyBorder="1" applyAlignment="1">
      <alignment vertical="center"/>
    </xf>
    <xf numFmtId="167" fontId="11" fillId="0" borderId="13" xfId="0" applyNumberFormat="1" applyFont="1" applyBorder="1" applyAlignment="1">
      <alignment vertical="center"/>
    </xf>
    <xf numFmtId="0" fontId="10" fillId="0" borderId="0" xfId="0" applyFont="1" applyAlignment="1">
      <alignment horizontal="center" wrapText="1"/>
    </xf>
    <xf numFmtId="4" fontId="12" fillId="3" borderId="9" xfId="0" applyNumberFormat="1" applyFont="1" applyFill="1" applyBorder="1"/>
    <xf numFmtId="4" fontId="0" fillId="3" borderId="5" xfId="0" applyNumberFormat="1" applyFill="1" applyBorder="1"/>
    <xf numFmtId="0" fontId="19" fillId="3" borderId="19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19" fillId="3" borderId="19" xfId="0" applyFont="1" applyFill="1" applyBorder="1" applyAlignment="1">
      <alignment horizontal="center" vertical="center"/>
    </xf>
    <xf numFmtId="4" fontId="14" fillId="3" borderId="0" xfId="0" applyNumberFormat="1" applyFont="1" applyFill="1" applyBorder="1"/>
    <xf numFmtId="2" fontId="1" fillId="2" borderId="4" xfId="0" applyNumberFormat="1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wrapText="1"/>
    </xf>
    <xf numFmtId="4" fontId="22" fillId="7" borderId="11" xfId="0" applyNumberFormat="1" applyFont="1" applyFill="1" applyBorder="1"/>
    <xf numFmtId="0" fontId="1" fillId="2" borderId="25" xfId="0" applyFont="1" applyFill="1" applyBorder="1" applyAlignment="1">
      <alignment vertical="center"/>
    </xf>
    <xf numFmtId="164" fontId="0" fillId="0" borderId="26" xfId="0" applyNumberFormat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4" fontId="0" fillId="0" borderId="28" xfId="0" applyNumberFormat="1" applyBorder="1" applyAlignment="1">
      <alignment horizontal="right" vertical="center"/>
    </xf>
    <xf numFmtId="166" fontId="23" fillId="3" borderId="0" xfId="0" applyNumberFormat="1" applyFont="1" applyFill="1" applyBorder="1"/>
    <xf numFmtId="165" fontId="23" fillId="3" borderId="0" xfId="0" applyNumberFormat="1" applyFont="1" applyFill="1" applyBorder="1"/>
    <xf numFmtId="4" fontId="23" fillId="3" borderId="0" xfId="0" applyNumberFormat="1" applyFont="1" applyFill="1" applyBorder="1" applyAlignment="1">
      <alignment vertical="center"/>
    </xf>
    <xf numFmtId="0" fontId="13" fillId="7" borderId="17" xfId="0" applyFont="1" applyFill="1" applyBorder="1" applyAlignment="1">
      <alignment vertical="center"/>
    </xf>
    <xf numFmtId="4" fontId="0" fillId="7" borderId="28" xfId="0" applyNumberFormat="1" applyFill="1" applyBorder="1" applyAlignment="1">
      <alignment vertical="center"/>
    </xf>
    <xf numFmtId="0" fontId="4" fillId="7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3" fillId="7" borderId="29" xfId="0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4" fillId="7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3" fillId="7" borderId="31" xfId="0" applyFon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0" fontId="4" fillId="7" borderId="32" xfId="0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23" fillId="3" borderId="0" xfId="0" applyFont="1" applyFill="1" applyBorder="1"/>
    <xf numFmtId="165" fontId="8" fillId="3" borderId="0" xfId="0" applyNumberFormat="1" applyFont="1" applyFill="1" applyBorder="1" applyAlignment="1">
      <alignment horizontal="center"/>
    </xf>
    <xf numFmtId="4" fontId="24" fillId="3" borderId="0" xfId="0" applyNumberFormat="1" applyFont="1" applyFill="1" applyBorder="1" applyAlignment="1">
      <alignment vertical="center"/>
    </xf>
    <xf numFmtId="0" fontId="11" fillId="7" borderId="10" xfId="0" applyFont="1" applyFill="1" applyBorder="1"/>
    <xf numFmtId="4" fontId="22" fillId="7" borderId="33" xfId="0" applyNumberFormat="1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14" fillId="3" borderId="6" xfId="0" applyNumberFormat="1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1" fillId="2" borderId="27" xfId="0" applyFont="1" applyFill="1" applyBorder="1" applyAlignment="1">
      <alignment horizontal="left" vertical="center" wrapText="1"/>
    </xf>
    <xf numFmtId="166" fontId="25" fillId="5" borderId="21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166" fontId="25" fillId="5" borderId="2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6" fillId="2" borderId="16" xfId="0" applyFont="1" applyFill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6" fontId="25" fillId="5" borderId="22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165" fontId="26" fillId="0" borderId="0" xfId="0" applyNumberFormat="1" applyFont="1" applyFill="1" applyAlignment="1">
      <alignment horizontal="center" vertical="center"/>
    </xf>
    <xf numFmtId="0" fontId="2" fillId="0" borderId="0" xfId="0" applyFont="1"/>
    <xf numFmtId="2" fontId="1" fillId="2" borderId="16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" fillId="2" borderId="36" xfId="0" applyFont="1" applyFill="1" applyBorder="1" applyAlignment="1">
      <alignment horizontal="right" vertical="center" wrapText="1"/>
    </xf>
    <xf numFmtId="0" fontId="16" fillId="2" borderId="35" xfId="0" applyFont="1" applyFill="1" applyBorder="1" applyAlignment="1">
      <alignment horizontal="right" vertical="center"/>
    </xf>
    <xf numFmtId="0" fontId="16" fillId="2" borderId="38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/>
    </xf>
    <xf numFmtId="4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30" fillId="3" borderId="10" xfId="0" applyFont="1" applyFill="1" applyBorder="1" applyAlignment="1">
      <alignment horizontal="right"/>
    </xf>
    <xf numFmtId="0" fontId="19" fillId="3" borderId="35" xfId="0" applyFont="1" applyFill="1" applyBorder="1" applyAlignment="1">
      <alignment horizontal="center"/>
    </xf>
    <xf numFmtId="4" fontId="3" fillId="6" borderId="35" xfId="0" applyNumberFormat="1" applyFont="1" applyFill="1" applyBorder="1"/>
    <xf numFmtId="0" fontId="19" fillId="3" borderId="35" xfId="0" applyFont="1" applyFill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166" fontId="31" fillId="0" borderId="0" xfId="0" applyNumberFormat="1" applyFont="1" applyAlignment="1">
      <alignment vertical="center"/>
    </xf>
    <xf numFmtId="4" fontId="2" fillId="0" borderId="0" xfId="0" applyNumberFormat="1" applyFont="1"/>
    <xf numFmtId="4" fontId="14" fillId="3" borderId="35" xfId="0" applyNumberFormat="1" applyFont="1" applyFill="1" applyBorder="1" applyAlignment="1">
      <alignment vertical="center"/>
    </xf>
    <xf numFmtId="4" fontId="12" fillId="3" borderId="35" xfId="0" applyNumberFormat="1" applyFont="1" applyFill="1" applyBorder="1" applyAlignment="1">
      <alignment vertical="center"/>
    </xf>
    <xf numFmtId="4" fontId="32" fillId="0" borderId="28" xfId="0" applyNumberFormat="1" applyFont="1" applyBorder="1" applyAlignment="1">
      <alignment horizontal="right" vertical="center"/>
    </xf>
    <xf numFmtId="4" fontId="32" fillId="0" borderId="34" xfId="0" applyNumberFormat="1" applyFont="1" applyBorder="1" applyAlignment="1">
      <alignment horizontal="right" vertical="center"/>
    </xf>
    <xf numFmtId="164" fontId="19" fillId="6" borderId="24" xfId="0" applyNumberFormat="1" applyFont="1" applyFill="1" applyBorder="1" applyAlignment="1">
      <alignment horizontal="right" vertical="center"/>
    </xf>
    <xf numFmtId="164" fontId="19" fillId="6" borderId="19" xfId="0" applyNumberFormat="1" applyFont="1" applyFill="1" applyBorder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1" fillId="6" borderId="39" xfId="0" applyNumberFormat="1" applyFont="1" applyFill="1" applyBorder="1" applyAlignment="1">
      <alignment horizontal="center" vertical="center"/>
    </xf>
    <xf numFmtId="4" fontId="1" fillId="6" borderId="32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40" xfId="0" applyNumberFormat="1" applyFont="1" applyFill="1" applyBorder="1" applyAlignment="1">
      <alignment horizontal="center" vertical="center" wrapText="1"/>
    </xf>
    <xf numFmtId="2" fontId="1" fillId="2" borderId="41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35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10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5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tabSelected="1" zoomScaleNormal="100" zoomScaleSheetLayoutView="90" workbookViewId="0">
      <pane xSplit="6" topLeftCell="AA1" activePane="topRight" state="frozen"/>
      <selection pane="topRight" activeCell="B7" sqref="B7:E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hidden="1" customWidth="1"/>
    <col min="7" max="20" width="0" hidden="1" customWidth="1"/>
    <col min="21" max="21" width="7.28515625" hidden="1" customWidth="1"/>
    <col min="22" max="24" width="0" hidden="1" customWidth="1"/>
    <col min="25" max="25" width="5.7109375" hidden="1" customWidth="1"/>
    <col min="26" max="26" width="6.28515625" style="22" hidden="1" customWidth="1"/>
    <col min="27" max="27" width="27.140625" hidden="1" customWidth="1"/>
    <col min="28" max="28" width="11.28515625" hidden="1" customWidth="1"/>
    <col min="29" max="29" width="19.28515625" hidden="1" customWidth="1"/>
    <col min="30" max="30" width="14.85546875" hidden="1" customWidth="1"/>
    <col min="31" max="31" width="15.42578125" hidden="1" customWidth="1"/>
    <col min="32" max="32" width="16.140625" hidden="1" customWidth="1"/>
    <col min="33" max="33" width="8.5703125" hidden="1" customWidth="1"/>
    <col min="34" max="34" width="25.28515625" hidden="1" customWidth="1"/>
    <col min="35" max="35" width="0" hidden="1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42"/>
    </row>
    <row r="6" spans="2:35" ht="22.5" customHeight="1" thickBot="1" x14ac:dyDescent="0.3">
      <c r="B6" s="121" t="s">
        <v>15</v>
      </c>
      <c r="C6" s="121"/>
      <c r="D6" s="121"/>
      <c r="E6" s="121"/>
      <c r="AA6" s="13"/>
      <c r="AB6" s="26" t="s">
        <v>0</v>
      </c>
      <c r="AC6" s="43">
        <f>SUM(AC7:AC8)</f>
        <v>5426252</v>
      </c>
      <c r="AD6" s="14"/>
      <c r="AE6" s="14" t="s">
        <v>1</v>
      </c>
      <c r="AF6" s="17">
        <f>SUM(AF7:AF8)</f>
        <v>100000.00000000001</v>
      </c>
      <c r="AG6" s="14"/>
      <c r="AH6" s="44">
        <f>SUM(AH7:AH8)</f>
        <v>100000</v>
      </c>
    </row>
    <row r="7" spans="2:35" ht="15" customHeight="1" thickBot="1" x14ac:dyDescent="0.3">
      <c r="B7" s="122" t="s">
        <v>33</v>
      </c>
      <c r="C7" s="123"/>
      <c r="D7" s="123"/>
      <c r="E7" s="124"/>
      <c r="AA7" s="5"/>
      <c r="AB7" s="45" t="s">
        <v>2</v>
      </c>
      <c r="AC7" s="46">
        <v>4792964</v>
      </c>
      <c r="AD7" s="6">
        <f>AC7/AC6</f>
        <v>0.88329181910460475</v>
      </c>
      <c r="AE7" s="10">
        <f>ROUND(AF7,2)</f>
        <v>81658.070000000007</v>
      </c>
      <c r="AF7" s="6">
        <f>C10*AB21</f>
        <v>81658.06682422728</v>
      </c>
      <c r="AG7" s="6">
        <f>AE7-AF7</f>
        <v>3.1757727265357971E-3</v>
      </c>
      <c r="AH7" s="19">
        <f>IF(AE7&gt;AF7,AE7-ROUNDUP(AG7,2),AE7)</f>
        <v>81658.060000000012</v>
      </c>
    </row>
    <row r="8" spans="2:35" ht="22.5" customHeight="1" thickBot="1" x14ac:dyDescent="0.3">
      <c r="B8" s="125"/>
      <c r="C8" s="126"/>
      <c r="D8" s="126"/>
      <c r="E8" s="127"/>
      <c r="AA8" s="5"/>
      <c r="AB8" s="47" t="s">
        <v>3</v>
      </c>
      <c r="AC8" s="34">
        <v>633288</v>
      </c>
      <c r="AD8" s="6">
        <f>AC8/AC6</f>
        <v>0.1167081808953952</v>
      </c>
      <c r="AE8" s="6">
        <f>ROUND(AF8,2)</f>
        <v>18341.93</v>
      </c>
      <c r="AF8" s="6">
        <f>C10*AB22</f>
        <v>18341.93317577273</v>
      </c>
      <c r="AG8" s="7"/>
      <c r="AH8" s="19">
        <f>C10-AH7</f>
        <v>18341.939999999988</v>
      </c>
    </row>
    <row r="9" spans="2:35" ht="15.75" customHeight="1" thickBot="1" x14ac:dyDescent="0.3">
      <c r="B9" s="128"/>
      <c r="C9" s="129"/>
      <c r="D9" s="129"/>
      <c r="E9" s="130"/>
      <c r="AA9" s="5"/>
      <c r="AB9" s="27"/>
      <c r="AC9" s="48"/>
      <c r="AD9" s="6"/>
      <c r="AE9" s="6"/>
      <c r="AF9" s="6"/>
      <c r="AG9" s="131" t="s">
        <v>17</v>
      </c>
      <c r="AH9" s="132"/>
    </row>
    <row r="10" spans="2:35" ht="84" customHeight="1" thickBot="1" x14ac:dyDescent="0.3">
      <c r="B10" s="49" t="s">
        <v>16</v>
      </c>
      <c r="C10" s="119">
        <v>100000</v>
      </c>
      <c r="D10" s="133"/>
      <c r="E10" s="134"/>
      <c r="U10" s="16"/>
      <c r="Y10" s="92" t="s">
        <v>12</v>
      </c>
      <c r="Z10"/>
      <c r="AA10" s="108" t="s">
        <v>13</v>
      </c>
      <c r="AB10" s="7"/>
      <c r="AC10" s="8" t="s">
        <v>1</v>
      </c>
      <c r="AD10" s="7"/>
      <c r="AE10" s="7"/>
      <c r="AF10" s="9">
        <f>SUM(AF11:AF12)</f>
        <v>81658.060000000012</v>
      </c>
      <c r="AG10" s="50"/>
      <c r="AH10" s="51">
        <f>SUM(AH11:AH13)</f>
        <v>81658.060000000012</v>
      </c>
    </row>
    <row r="11" spans="2:35" ht="20.25" customHeight="1" thickBot="1" x14ac:dyDescent="0.3">
      <c r="B11" s="52" t="s">
        <v>4</v>
      </c>
      <c r="C11" s="53">
        <f>AH7</f>
        <v>81658.060000000012</v>
      </c>
      <c r="D11" s="54" t="s">
        <v>5</v>
      </c>
      <c r="E11" s="55">
        <f>AH11</f>
        <v>69409.350000000006</v>
      </c>
      <c r="U11" s="15"/>
      <c r="Y11" s="93">
        <f>E11/E19</f>
        <v>0.88329177076397758</v>
      </c>
      <c r="Z11" s="23" t="s">
        <v>2</v>
      </c>
      <c r="AA11" s="25">
        <v>226149508</v>
      </c>
      <c r="AB11" s="56">
        <f>AA11/(AA11+AA12)</f>
        <v>0.84999999906035617</v>
      </c>
      <c r="AC11" s="57">
        <f>ROUND(AH7*AB11,2)</f>
        <v>69409.350000000006</v>
      </c>
      <c r="AD11" s="57">
        <f>AH7*AB11</f>
        <v>69409.350923270511</v>
      </c>
      <c r="AE11" s="57">
        <f>AC11-AD11</f>
        <v>-9.2327050515450537E-4</v>
      </c>
      <c r="AF11" s="58">
        <f>IF(AC11&gt;AD11,AC11-ROUNDUP(AE11,2),AC11)</f>
        <v>69409.350000000006</v>
      </c>
      <c r="AG11" s="59">
        <v>0.85</v>
      </c>
      <c r="AH11" s="60">
        <f>AF11</f>
        <v>69409.350000000006</v>
      </c>
      <c r="AI11" s="61" t="s">
        <v>18</v>
      </c>
    </row>
    <row r="12" spans="2:35" ht="20.25" customHeight="1" x14ac:dyDescent="0.25">
      <c r="B12" s="1"/>
      <c r="C12" s="4"/>
      <c r="D12" s="62" t="s">
        <v>6</v>
      </c>
      <c r="E12" s="12">
        <f>AH12</f>
        <v>8165.8</v>
      </c>
      <c r="U12" s="15"/>
      <c r="Y12" s="93"/>
      <c r="Z12" s="23"/>
      <c r="AA12" s="25">
        <v>39908737</v>
      </c>
      <c r="AB12" s="56">
        <f>AA12/(AA11+AA12)</f>
        <v>0.15000000093964388</v>
      </c>
      <c r="AC12" s="57">
        <f>ROUND(AH7*AB12,2)</f>
        <v>12248.71</v>
      </c>
      <c r="AD12" s="57">
        <f>AH7*AB12</f>
        <v>12248.709076729499</v>
      </c>
      <c r="AE12" s="57"/>
      <c r="AF12" s="58">
        <f>C11-AF11</f>
        <v>12248.710000000006</v>
      </c>
      <c r="AG12" s="63">
        <v>0.1</v>
      </c>
      <c r="AH12" s="64">
        <f>ROUNDDOWN((AF12/15)*10,2)</f>
        <v>8165.8</v>
      </c>
      <c r="AI12" s="65" t="s">
        <v>19</v>
      </c>
    </row>
    <row r="13" spans="2:35" ht="20.25" customHeight="1" thickBot="1" x14ac:dyDescent="0.3">
      <c r="B13" s="1"/>
      <c r="C13" s="4"/>
      <c r="D13" s="66" t="s">
        <v>20</v>
      </c>
      <c r="E13" s="33">
        <f>AH13</f>
        <v>4082.9100000000062</v>
      </c>
      <c r="U13" s="15"/>
      <c r="Y13" s="93"/>
      <c r="Z13" s="23"/>
      <c r="AA13" s="29"/>
      <c r="AB13" s="56"/>
      <c r="AC13" s="57"/>
      <c r="AD13" s="57"/>
      <c r="AE13" s="57"/>
      <c r="AF13" s="58"/>
      <c r="AG13" s="67">
        <v>0.05</v>
      </c>
      <c r="AH13" s="68">
        <f>AF12-AH12</f>
        <v>4082.9100000000062</v>
      </c>
      <c r="AI13" s="69" t="s">
        <v>21</v>
      </c>
    </row>
    <row r="14" spans="2:35" ht="15.75" thickBot="1" x14ac:dyDescent="0.3">
      <c r="B14" s="2"/>
      <c r="C14" s="70"/>
      <c r="D14" s="71"/>
      <c r="E14" s="3"/>
      <c r="U14" s="15"/>
      <c r="Y14" s="93"/>
      <c r="Z14" s="23"/>
      <c r="AA14" s="29"/>
      <c r="AB14" s="72"/>
      <c r="AC14" s="73" t="s">
        <v>1</v>
      </c>
      <c r="AD14" s="72"/>
      <c r="AE14" s="57"/>
      <c r="AF14" s="74">
        <f>SUM(AF15:AF16)</f>
        <v>18341.939999999988</v>
      </c>
      <c r="AG14" s="75"/>
      <c r="AH14" s="76">
        <f>SUM(AH15:AH17)</f>
        <v>18341.939999999988</v>
      </c>
      <c r="AI14" s="77"/>
    </row>
    <row r="15" spans="2:35" ht="20.25" customHeight="1" thickBot="1" x14ac:dyDescent="0.3">
      <c r="B15" s="78" t="s">
        <v>7</v>
      </c>
      <c r="C15" s="53">
        <f>AH8</f>
        <v>18341.939999999988</v>
      </c>
      <c r="D15" s="54" t="s">
        <v>5</v>
      </c>
      <c r="E15" s="55">
        <f>AH15</f>
        <v>9170.9699999999993</v>
      </c>
      <c r="U15" s="15"/>
      <c r="Y15" s="93">
        <f>E15/E19</f>
        <v>0.11670822923602243</v>
      </c>
      <c r="Z15" s="23" t="s">
        <v>3</v>
      </c>
      <c r="AA15" s="25">
        <v>7951417</v>
      </c>
      <c r="AB15" s="56">
        <f>AA15/(AA15+AA16)</f>
        <v>0.5</v>
      </c>
      <c r="AC15" s="57">
        <f>ROUND(AH8*AB15,2)</f>
        <v>9170.9699999999993</v>
      </c>
      <c r="AD15" s="57">
        <f>AH8*AB15</f>
        <v>9170.9699999999939</v>
      </c>
      <c r="AE15" s="57">
        <f>AC15-AD15</f>
        <v>0</v>
      </c>
      <c r="AF15" s="58">
        <f>IF(AC15&gt;AD15,AC15-ROUNDUP(AE15,2),AC15)</f>
        <v>9170.9699999999993</v>
      </c>
      <c r="AG15" s="59">
        <v>0.5</v>
      </c>
      <c r="AH15" s="60">
        <f>AF15</f>
        <v>9170.9699999999993</v>
      </c>
      <c r="AI15" s="61" t="s">
        <v>18</v>
      </c>
    </row>
    <row r="16" spans="2:35" ht="20.25" customHeight="1" x14ac:dyDescent="0.25">
      <c r="B16" s="79"/>
      <c r="C16" s="4"/>
      <c r="D16" s="62" t="s">
        <v>6</v>
      </c>
      <c r="E16" s="12">
        <f>AH16</f>
        <v>8253.8700000000008</v>
      </c>
      <c r="Z16" s="28"/>
      <c r="AA16" s="25">
        <v>7951417</v>
      </c>
      <c r="AB16" s="56">
        <f>AA16/(AA15+AA16)</f>
        <v>0.5</v>
      </c>
      <c r="AC16" s="57">
        <f>ROUND(AH8*AB16,2)</f>
        <v>9170.9699999999993</v>
      </c>
      <c r="AD16" s="57">
        <f>AH8*AB16</f>
        <v>9170.9699999999939</v>
      </c>
      <c r="AE16" s="57"/>
      <c r="AF16" s="58">
        <f>C15-AF15</f>
        <v>9170.9699999999884</v>
      </c>
      <c r="AG16" s="63">
        <v>0.45</v>
      </c>
      <c r="AH16" s="64">
        <f>ROUNDDOWN((AF16/50)*45,2)</f>
        <v>8253.8700000000008</v>
      </c>
      <c r="AI16" s="65" t="s">
        <v>19</v>
      </c>
    </row>
    <row r="17" spans="2:35" ht="20.25" customHeight="1" thickBot="1" x14ac:dyDescent="0.3">
      <c r="B17" s="79"/>
      <c r="C17" s="4"/>
      <c r="D17" s="66" t="s">
        <v>20</v>
      </c>
      <c r="E17" s="33">
        <f>AH17</f>
        <v>917.09999999998763</v>
      </c>
      <c r="Z17" s="28"/>
      <c r="AA17" s="80"/>
      <c r="AB17" s="24"/>
      <c r="AC17" s="11"/>
      <c r="AD17" s="11"/>
      <c r="AE17" s="11"/>
      <c r="AF17" s="18"/>
      <c r="AG17" s="67">
        <v>0.05</v>
      </c>
      <c r="AH17" s="68">
        <f>AF16-AH16</f>
        <v>917.09999999998763</v>
      </c>
      <c r="AI17" s="69" t="s">
        <v>21</v>
      </c>
    </row>
    <row r="18" spans="2:35" ht="15" customHeight="1" thickBot="1" x14ac:dyDescent="0.3">
      <c r="B18" s="81"/>
      <c r="C18" s="30"/>
      <c r="D18" s="30"/>
      <c r="E18" s="82"/>
    </row>
    <row r="19" spans="2:35" ht="57" customHeight="1" x14ac:dyDescent="0.25">
      <c r="B19" s="81"/>
      <c r="C19" s="30"/>
      <c r="D19" s="83" t="s">
        <v>14</v>
      </c>
      <c r="E19" s="117">
        <f>E11+E15</f>
        <v>78580.320000000007</v>
      </c>
      <c r="AA19" s="35" t="s">
        <v>8</v>
      </c>
      <c r="AB19" s="36">
        <f>AD7/AB11</f>
        <v>1.0391668471541782</v>
      </c>
      <c r="AD19" s="40">
        <f>AD7*0.5</f>
        <v>0.44164590955230237</v>
      </c>
      <c r="AE19" s="84">
        <f>AD19/AD21</f>
        <v>0.81658066807670004</v>
      </c>
    </row>
    <row r="20" spans="2:35" ht="33" customHeight="1" x14ac:dyDescent="0.25">
      <c r="B20" s="81"/>
      <c r="C20" s="30"/>
      <c r="D20" s="85" t="s">
        <v>22</v>
      </c>
      <c r="E20" s="86">
        <f>E12+E16</f>
        <v>16419.670000000002</v>
      </c>
      <c r="AA20" s="37" t="s">
        <v>9</v>
      </c>
      <c r="AB20" s="38">
        <f>AD8/AB15</f>
        <v>0.23341636179079039</v>
      </c>
      <c r="AD20" s="41">
        <f>AD8*0.85</f>
        <v>9.9201953761085912E-2</v>
      </c>
      <c r="AE20" s="87">
        <f>AD20/AD21</f>
        <v>0.18341933192329993</v>
      </c>
      <c r="AH20" s="88"/>
    </row>
    <row r="21" spans="2:35" ht="30.75" customHeight="1" thickBot="1" x14ac:dyDescent="0.3">
      <c r="B21" s="31"/>
      <c r="C21" s="32"/>
      <c r="D21" s="89" t="s">
        <v>23</v>
      </c>
      <c r="E21" s="90">
        <f>E13+E17</f>
        <v>5000.0099999999939</v>
      </c>
      <c r="AA21" s="37" t="s">
        <v>10</v>
      </c>
      <c r="AB21" s="91">
        <f>AB19/(AB19+AB20)</f>
        <v>0.81658066824227282</v>
      </c>
      <c r="AD21" s="21">
        <f>SUM(AD19:AD20)</f>
        <v>0.5408478633133883</v>
      </c>
      <c r="AE21" s="20"/>
    </row>
    <row r="22" spans="2:35" ht="30.75" customHeight="1" x14ac:dyDescent="0.25">
      <c r="AA22" s="39" t="s">
        <v>11</v>
      </c>
      <c r="AB22" s="87">
        <f>AB20/(AB19+AB20)</f>
        <v>0.18341933175772732</v>
      </c>
    </row>
  </sheetData>
  <mergeCells count="4">
    <mergeCell ref="B6:E6"/>
    <mergeCell ref="B7:E9"/>
    <mergeCell ref="AG9:AH9"/>
    <mergeCell ref="D10:E10"/>
  </mergeCells>
  <dataValidations xWindow="270" yWindow="397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zoomScaleNormal="100" zoomScaleSheetLayoutView="90" workbookViewId="0">
      <pane xSplit="5" topLeftCell="F1" activePane="topRight" state="frozen"/>
      <selection pane="topRight" activeCell="B7" sqref="B7:D9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6" max="6" width="0" hidden="1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5" t="s">
        <v>15</v>
      </c>
      <c r="C6" s="135"/>
      <c r="D6" s="135"/>
    </row>
    <row r="7" spans="2:20" ht="15" customHeight="1" x14ac:dyDescent="0.25">
      <c r="B7" s="136" t="s">
        <v>33</v>
      </c>
      <c r="C7" s="137"/>
      <c r="D7" s="138"/>
    </row>
    <row r="8" spans="2:20" ht="22.5" customHeight="1" x14ac:dyDescent="0.25">
      <c r="B8" s="139"/>
      <c r="C8" s="140"/>
      <c r="D8" s="141"/>
    </row>
    <row r="9" spans="2:20" ht="15.75" customHeight="1" x14ac:dyDescent="0.25">
      <c r="B9" s="139"/>
      <c r="C9" s="140"/>
      <c r="D9" s="141"/>
    </row>
    <row r="10" spans="2:20" ht="84" customHeight="1" thickBot="1" x14ac:dyDescent="0.3">
      <c r="B10" s="95" t="s">
        <v>16</v>
      </c>
      <c r="C10" s="142">
        <v>100000</v>
      </c>
      <c r="D10" s="143"/>
      <c r="G10" s="102" t="s">
        <v>30</v>
      </c>
      <c r="H10" s="94"/>
      <c r="T10" s="16"/>
    </row>
    <row r="11" spans="2:20" ht="57" customHeight="1" x14ac:dyDescent="0.25">
      <c r="B11" s="144" t="s">
        <v>24</v>
      </c>
      <c r="C11" s="99" t="s">
        <v>25</v>
      </c>
      <c r="D11" s="118">
        <f>ROUNDDOWN(C10*H11,2)</f>
        <v>84999.99</v>
      </c>
      <c r="G11" s="103">
        <v>226149508</v>
      </c>
      <c r="H11" s="104">
        <f>G11/(G11+G12)</f>
        <v>0.84999999906035617</v>
      </c>
      <c r="I11" s="105" t="s">
        <v>28</v>
      </c>
      <c r="J11" s="106">
        <f>C10-D11</f>
        <v>15000.009999999995</v>
      </c>
    </row>
    <row r="12" spans="2:20" ht="33" customHeight="1" x14ac:dyDescent="0.25">
      <c r="B12" s="144"/>
      <c r="C12" s="100" t="s">
        <v>26</v>
      </c>
      <c r="D12" s="96">
        <f>J12</f>
        <v>10000</v>
      </c>
      <c r="G12" s="103">
        <v>39908737</v>
      </c>
      <c r="H12" s="104">
        <f>G12/(G11+G12)</f>
        <v>0.15000000093964388</v>
      </c>
      <c r="I12" s="105" t="s">
        <v>29</v>
      </c>
      <c r="J12" s="106">
        <f>ROUNDDOWN((J11/15)*10,2)</f>
        <v>10000</v>
      </c>
    </row>
    <row r="13" spans="2:20" ht="30.75" customHeight="1" thickBot="1" x14ac:dyDescent="0.3">
      <c r="B13" s="145"/>
      <c r="C13" s="101" t="s">
        <v>27</v>
      </c>
      <c r="D13" s="90">
        <f>J13</f>
        <v>5000.0099999999948</v>
      </c>
      <c r="G13" s="103"/>
      <c r="H13" s="104">
        <f>SUM(H11:H12)</f>
        <v>1</v>
      </c>
      <c r="I13" s="105" t="s">
        <v>21</v>
      </c>
      <c r="J13" s="107">
        <f>J11-J12</f>
        <v>5000.0099999999948</v>
      </c>
    </row>
    <row r="14" spans="2:20" ht="30.75" customHeight="1" x14ac:dyDescent="0.25">
      <c r="G14" s="97"/>
      <c r="H14" s="98"/>
    </row>
    <row r="15" spans="2:20" x14ac:dyDescent="0.25">
      <c r="G15" s="97"/>
      <c r="H15" s="98"/>
    </row>
  </sheetData>
  <mergeCells count="4">
    <mergeCell ref="B6:D6"/>
    <mergeCell ref="B7:D9"/>
    <mergeCell ref="C10:D10"/>
    <mergeCell ref="B11:B13"/>
  </mergeCells>
  <dataValidations xWindow="263" yWindow="439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:D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zoomScaleNormal="100" zoomScaleSheetLayoutView="90" workbookViewId="0">
      <pane xSplit="5" topLeftCell="F1" activePane="topRight" state="frozen"/>
      <selection pane="topRight" activeCell="B7" sqref="B7:D9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5" t="s">
        <v>15</v>
      </c>
      <c r="C6" s="135"/>
      <c r="D6" s="135"/>
    </row>
    <row r="7" spans="2:20" ht="15" customHeight="1" x14ac:dyDescent="0.25">
      <c r="B7" s="136" t="s">
        <v>33</v>
      </c>
      <c r="C7" s="137"/>
      <c r="D7" s="138"/>
    </row>
    <row r="8" spans="2:20" ht="22.5" customHeight="1" x14ac:dyDescent="0.25">
      <c r="B8" s="139"/>
      <c r="C8" s="140"/>
      <c r="D8" s="141"/>
    </row>
    <row r="9" spans="2:20" ht="15.75" customHeight="1" x14ac:dyDescent="0.25">
      <c r="B9" s="139"/>
      <c r="C9" s="140"/>
      <c r="D9" s="141"/>
    </row>
    <row r="10" spans="2:20" ht="84" customHeight="1" thickBot="1" x14ac:dyDescent="0.3">
      <c r="B10" s="95" t="s">
        <v>16</v>
      </c>
      <c r="C10" s="142">
        <v>100000</v>
      </c>
      <c r="D10" s="143"/>
      <c r="G10" s="102" t="s">
        <v>31</v>
      </c>
      <c r="H10" s="94"/>
      <c r="T10" s="16"/>
    </row>
    <row r="11" spans="2:20" ht="57" customHeight="1" x14ac:dyDescent="0.25">
      <c r="B11" s="144" t="s">
        <v>32</v>
      </c>
      <c r="C11" s="99" t="s">
        <v>25</v>
      </c>
      <c r="D11" s="118">
        <f>ROUNDDOWN(C10*H11,2)</f>
        <v>50000</v>
      </c>
      <c r="G11" s="103">
        <v>7951417</v>
      </c>
      <c r="H11" s="104">
        <f>G11/(G11+G12)</f>
        <v>0.5</v>
      </c>
      <c r="I11" s="105" t="s">
        <v>28</v>
      </c>
      <c r="J11" s="106">
        <f>C10-D11</f>
        <v>50000</v>
      </c>
    </row>
    <row r="12" spans="2:20" ht="33" customHeight="1" x14ac:dyDescent="0.25">
      <c r="B12" s="144"/>
      <c r="C12" s="100" t="s">
        <v>26</v>
      </c>
      <c r="D12" s="96">
        <f>J12</f>
        <v>33333.33</v>
      </c>
      <c r="G12" s="103">
        <v>7951417</v>
      </c>
      <c r="H12" s="104">
        <f>G12/(G11+G12)</f>
        <v>0.5</v>
      </c>
      <c r="I12" s="105" t="s">
        <v>29</v>
      </c>
      <c r="J12" s="106">
        <f>ROUNDDOWN((J11/15)*10,2)</f>
        <v>33333.33</v>
      </c>
    </row>
    <row r="13" spans="2:20" ht="30.75" customHeight="1" thickBot="1" x14ac:dyDescent="0.3">
      <c r="B13" s="145"/>
      <c r="C13" s="101" t="s">
        <v>27</v>
      </c>
      <c r="D13" s="90">
        <f>J13</f>
        <v>16666.669999999998</v>
      </c>
      <c r="G13" s="103"/>
      <c r="H13" s="104">
        <f>SUM(H11:H12)</f>
        <v>1</v>
      </c>
      <c r="I13" s="105" t="s">
        <v>21</v>
      </c>
      <c r="J13" s="107">
        <f>J11-J12</f>
        <v>16666.669999999998</v>
      </c>
    </row>
    <row r="14" spans="2:20" ht="30.75" customHeight="1" x14ac:dyDescent="0.25">
      <c r="G14" s="97"/>
      <c r="H14" s="98"/>
    </row>
    <row r="15" spans="2:20" x14ac:dyDescent="0.25">
      <c r="G15" s="97"/>
      <c r="H15" s="98"/>
    </row>
  </sheetData>
  <mergeCells count="4">
    <mergeCell ref="B6:D6"/>
    <mergeCell ref="B7:D9"/>
    <mergeCell ref="C10:D10"/>
    <mergeCell ref="B11:B13"/>
  </mergeCells>
  <dataValidations xWindow="259" yWindow="465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:D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4"/>
  <sheetViews>
    <sheetView zoomScaleNormal="100" zoomScaleSheetLayoutView="90" workbookViewId="0">
      <pane xSplit="6" topLeftCell="Y1" activePane="topRight" state="frozen"/>
      <selection pane="topRight" activeCell="B7" sqref="B7:E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2" customWidth="1"/>
    <col min="27" max="27" width="11.28515625" hidden="1" customWidth="1"/>
    <col min="28" max="28" width="19.28515625" hidden="1" customWidth="1"/>
    <col min="29" max="29" width="10.5703125" hidden="1" customWidth="1"/>
  </cols>
  <sheetData>
    <row r="1" spans="2:29" ht="11.25" customHeight="1" x14ac:dyDescent="0.25"/>
    <row r="2" spans="2:29" ht="12" customHeight="1" x14ac:dyDescent="0.25"/>
    <row r="5" spans="2:29" ht="30.75" customHeight="1" x14ac:dyDescent="0.25">
      <c r="AB5" s="42"/>
    </row>
    <row r="6" spans="2:29" ht="22.5" customHeight="1" thickBot="1" x14ac:dyDescent="0.3">
      <c r="B6" s="121" t="s">
        <v>15</v>
      </c>
      <c r="C6" s="121"/>
      <c r="D6" s="121"/>
      <c r="E6" s="121"/>
      <c r="AA6" s="115" t="s">
        <v>0</v>
      </c>
      <c r="AB6" s="116">
        <f>SUM(AB7:AB8)</f>
        <v>5426252</v>
      </c>
    </row>
    <row r="7" spans="2:29" ht="15" customHeight="1" x14ac:dyDescent="0.25">
      <c r="B7" s="122" t="s">
        <v>34</v>
      </c>
      <c r="C7" s="123"/>
      <c r="D7" s="123"/>
      <c r="E7" s="124"/>
      <c r="AA7" s="109" t="s">
        <v>2</v>
      </c>
      <c r="AB7" s="110">
        <v>4792964</v>
      </c>
      <c r="AC7" s="113">
        <f>AB7/AB6</f>
        <v>0.88329181910460475</v>
      </c>
    </row>
    <row r="8" spans="2:29" ht="22.5" customHeight="1" x14ac:dyDescent="0.25">
      <c r="B8" s="125"/>
      <c r="C8" s="126"/>
      <c r="D8" s="126"/>
      <c r="E8" s="127"/>
      <c r="AA8" s="111" t="s">
        <v>3</v>
      </c>
      <c r="AB8" s="110">
        <v>633288</v>
      </c>
      <c r="AC8" s="113">
        <f>AB8/AB6</f>
        <v>0.1167081808953952</v>
      </c>
    </row>
    <row r="9" spans="2:29" ht="15.75" customHeight="1" thickBot="1" x14ac:dyDescent="0.3">
      <c r="B9" s="128"/>
      <c r="C9" s="129"/>
      <c r="D9" s="129"/>
      <c r="E9" s="130"/>
    </row>
    <row r="10" spans="2:29" ht="84" customHeight="1" thickBot="1" x14ac:dyDescent="0.3">
      <c r="B10" s="148" t="s">
        <v>35</v>
      </c>
      <c r="C10" s="149"/>
      <c r="D10" s="150"/>
      <c r="E10" s="120">
        <v>1</v>
      </c>
      <c r="U10" s="16"/>
      <c r="Y10" s="92"/>
      <c r="Z10"/>
    </row>
    <row r="11" spans="2:29" ht="20.25" customHeight="1" x14ac:dyDescent="0.25">
      <c r="C11" s="151" t="s">
        <v>4</v>
      </c>
      <c r="D11" s="152"/>
      <c r="E11" s="112">
        <f>ROUNDDOWN(E10*AC7,2)</f>
        <v>0.88</v>
      </c>
      <c r="U11" s="15"/>
      <c r="Y11" s="93"/>
      <c r="Z11" s="23"/>
    </row>
    <row r="12" spans="2:29" ht="20.25" customHeight="1" x14ac:dyDescent="0.25">
      <c r="C12" s="153"/>
      <c r="D12" s="154"/>
      <c r="E12" s="155"/>
      <c r="U12" s="15"/>
      <c r="Y12" s="93"/>
      <c r="Z12" s="23"/>
    </row>
    <row r="13" spans="2:29" ht="20.25" customHeight="1" thickBot="1" x14ac:dyDescent="0.3">
      <c r="C13" s="146" t="s">
        <v>7</v>
      </c>
      <c r="D13" s="147"/>
      <c r="E13" s="90">
        <f>ROUNDUP(E10*AC8,2)</f>
        <v>0.12</v>
      </c>
      <c r="U13" s="15"/>
      <c r="Y13" s="93"/>
      <c r="Z13" s="23"/>
    </row>
    <row r="14" spans="2:29" x14ac:dyDescent="0.25">
      <c r="E14" s="114"/>
    </row>
  </sheetData>
  <mergeCells count="6">
    <mergeCell ref="C13:D13"/>
    <mergeCell ref="B6:E6"/>
    <mergeCell ref="B7:E9"/>
    <mergeCell ref="B10:D10"/>
    <mergeCell ref="C11:D11"/>
    <mergeCell ref="C12:E12"/>
  </mergeCells>
  <dataValidations xWindow="431" yWindow="464" count="1">
    <dataValidation type="decimal" operator="greaterThan" showInputMessage="1" showErrorMessage="1" errorTitle="Neplatná hodnota !!!" error="Zadaná hodnota nie je z definovaného intervalu." promptTitle="Upozornenie" prompt="Zadaná hodnota musí byť väčšia ako 0" sqref="E10">
      <formula1>0</formula1>
    </dataValidation>
  </dataValidation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C6C178-0ABE-4275-857E-D7ED17DE3E9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rozdelenie COV_SR</vt:lpstr>
      <vt:lpstr>rozdelenie COV_MRR</vt:lpstr>
      <vt:lpstr>rozdelenie COV_RR</vt:lpstr>
      <vt:lpstr>rozdelenie MU_SR</vt:lpstr>
      <vt:lpstr>'rozdelenie COV_MRR'!Oblasť_tlače</vt:lpstr>
      <vt:lpstr>'rozdelenie COV_RR'!Oblasť_tlače</vt:lpstr>
      <vt:lpstr>'rozdelenie COV_SR'!Oblasť_tlače</vt:lpstr>
      <vt:lpstr>'rozdelenie MU_SR'!Oblasť_tlače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Dávid Bodnár</cp:lastModifiedBy>
  <dcterms:created xsi:type="dcterms:W3CDTF">2016-01-27T07:59:07Z</dcterms:created>
  <dcterms:modified xsi:type="dcterms:W3CDTF">2017-09-25T08:52:16Z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