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ttmannova2729206\Desktop\"/>
    </mc:Choice>
  </mc:AlternateContent>
  <bookViews>
    <workbookView xWindow="0" yWindow="0" windowWidth="28800" windowHeight="11835" activeTab="1"/>
  </bookViews>
  <sheets>
    <sheet name="rozdelenie COV_SR" sheetId="4" r:id="rId1"/>
    <sheet name="rozdelenie COV_MRR" sheetId="9" r:id="rId2"/>
    <sheet name="rozdelenie COV_RR" sheetId="11" r:id="rId3"/>
    <sheet name="rozdelenie MU_SR" sheetId="12" r:id="rId4"/>
  </sheets>
  <definedNames>
    <definedName name="_xlnm.Print_Area" localSheetId="1">'rozdelenie COV_MRR'!$A$1:$E$19</definedName>
    <definedName name="_xlnm.Print_Area" localSheetId="2">'rozdelenie COV_RR'!$A$1:$E$19</definedName>
    <definedName name="_xlnm.Print_Area" localSheetId="0">'rozdelenie COV_SR'!$A$1:$F$27</definedName>
    <definedName name="_xlnm.Print_Area" localSheetId="3">'rozdelenie MU_SR'!$A$1:$F$18</definedName>
  </definedNames>
  <calcPr calcId="152511"/>
</workbook>
</file>

<file path=xl/calcChain.xml><?xml version="1.0" encoding="utf-8"?>
<calcChain xmlns="http://schemas.openxmlformats.org/spreadsheetml/2006/main">
  <c r="E13" i="12" l="1"/>
  <c r="E11" i="12"/>
  <c r="AC8" i="12" l="1"/>
  <c r="AC7" i="12"/>
  <c r="AB6" i="12"/>
  <c r="D11" i="11" l="1"/>
  <c r="J11" i="11" s="1"/>
  <c r="H12" i="11"/>
  <c r="H11" i="11"/>
  <c r="H13" i="11" s="1"/>
  <c r="D11" i="9"/>
  <c r="J11" i="9" s="1"/>
  <c r="H13" i="9"/>
  <c r="H12" i="9"/>
  <c r="H11" i="9"/>
  <c r="J12" i="11" l="1"/>
  <c r="D12" i="11" s="1"/>
  <c r="J12" i="9"/>
  <c r="D12" i="9" s="1"/>
  <c r="AB16" i="4"/>
  <c r="AB15" i="4"/>
  <c r="AB12" i="4"/>
  <c r="AB11" i="4"/>
  <c r="AC6" i="4"/>
  <c r="AD8" i="4" s="1"/>
  <c r="J13" i="11" l="1"/>
  <c r="D13" i="11" s="1"/>
  <c r="J13" i="9"/>
  <c r="D13" i="9" s="1"/>
  <c r="AD20" i="4"/>
  <c r="AB20" i="4"/>
  <c r="AD7" i="4"/>
  <c r="AD19" i="4" l="1"/>
  <c r="AB19" i="4"/>
  <c r="AB21" i="4" s="1"/>
  <c r="AF7" i="4" s="1"/>
  <c r="AD21" i="4" l="1"/>
  <c r="AE20" i="4" s="1"/>
  <c r="AE7" i="4"/>
  <c r="AB22" i="4"/>
  <c r="AF8" i="4" s="1"/>
  <c r="AE8" i="4" s="1"/>
  <c r="AG7" i="4" l="1"/>
  <c r="AH7" i="4" s="1"/>
  <c r="AF6" i="4"/>
  <c r="AE19" i="4"/>
  <c r="AC12" i="4" l="1"/>
  <c r="AD11" i="4"/>
  <c r="AH8" i="4"/>
  <c r="AH6" i="4" s="1"/>
  <c r="AD12" i="4"/>
  <c r="AC11" i="4"/>
  <c r="C11" i="4"/>
  <c r="AD16" i="4" l="1"/>
  <c r="AC15" i="4"/>
  <c r="C15" i="4"/>
  <c r="AC16" i="4"/>
  <c r="AD15" i="4"/>
  <c r="AE11" i="4"/>
  <c r="AF11" i="4" s="1"/>
  <c r="AH11" i="4" s="1"/>
  <c r="AE15" i="4" l="1"/>
  <c r="AF15" i="4" s="1"/>
  <c r="AF16" i="4" s="1"/>
  <c r="AF12" i="4"/>
  <c r="AF10" i="4" l="1"/>
  <c r="AH12" i="4"/>
  <c r="E12" i="4" s="1"/>
  <c r="E11" i="4"/>
  <c r="AH16" i="4"/>
  <c r="E16" i="4" s="1"/>
  <c r="AH15" i="4"/>
  <c r="AF14" i="4"/>
  <c r="AH17" i="4" l="1"/>
  <c r="E17" i="4" s="1"/>
  <c r="E15" i="4"/>
  <c r="AH13" i="4"/>
  <c r="E20" i="4"/>
  <c r="AH14" i="4" l="1"/>
  <c r="E13" i="4"/>
  <c r="E21" i="4" s="1"/>
  <c r="AH10" i="4"/>
  <c r="E19" i="4"/>
  <c r="Y11" i="4" s="1"/>
  <c r="Y15" i="4" l="1"/>
</calcChain>
</file>

<file path=xl/sharedStrings.xml><?xml version="1.0" encoding="utf-8"?>
<sst xmlns="http://schemas.openxmlformats.org/spreadsheetml/2006/main" count="65" uniqueCount="36">
  <si>
    <t>Regio spolu</t>
  </si>
  <si>
    <t>ROUND 2</t>
  </si>
  <si>
    <t>MRR</t>
  </si>
  <si>
    <t>VRR</t>
  </si>
  <si>
    <t>z toho podiel MRR</t>
  </si>
  <si>
    <t>z toho zdroj EÚ</t>
  </si>
  <si>
    <t>z toho zdroj ŠR</t>
  </si>
  <si>
    <t>z toho podiel RR</t>
  </si>
  <si>
    <t>kor. pomer MRR (EU) k COV
(pomer MRR (EU) / pomer fin MRR EU)</t>
  </si>
  <si>
    <t>kor. pomer RR (EU) k COV
(pomer RR (EU) / pomer fin RR EU)</t>
  </si>
  <si>
    <t>kor. pomer MRR (EU) % k COV
(prepočet na %)</t>
  </si>
  <si>
    <t>kor. pomer RR (EU) % k COV
(prepočet na %)</t>
  </si>
  <si>
    <t>JK test</t>
  </si>
  <si>
    <t>PO 1</t>
  </si>
  <si>
    <t xml:space="preserve">Vypĺňajte len zelené polia </t>
  </si>
  <si>
    <t>Celkové oprávnené výdavky projektu (zaokrúhlené na celé 1000 EUR nahor)</t>
  </si>
  <si>
    <t>Rozdelenie COV - 5% spolufinancovanie</t>
  </si>
  <si>
    <t>EÚ</t>
  </si>
  <si>
    <t>ŠR</t>
  </si>
  <si>
    <t>z toho zdroj VZ</t>
  </si>
  <si>
    <t>VZ</t>
  </si>
  <si>
    <t>zdroj ŠR spolu</t>
  </si>
  <si>
    <t>zdroj VZ spolu</t>
  </si>
  <si>
    <t>100 %  MRR</t>
  </si>
  <si>
    <t>zdroj ŠR</t>
  </si>
  <si>
    <t>zdroj VZ</t>
  </si>
  <si>
    <t>EU+NZ</t>
  </si>
  <si>
    <t>SR</t>
  </si>
  <si>
    <t>PO 1_MRR</t>
  </si>
  <si>
    <t>PO 1_VRR</t>
  </si>
  <si>
    <t>100 %  RR</t>
  </si>
  <si>
    <t>Pomery financovania podľa relevancie k regiónom (v EUR)</t>
  </si>
  <si>
    <t>Rozdelenie cieľovej hodnoty merateľného ukazovateľa</t>
  </si>
  <si>
    <t>Cieľová hodnota merateľného ukazovateľa (SR)
(merná jednotka v zmysle definície ukazovateľa)</t>
  </si>
  <si>
    <r>
      <t xml:space="preserve">zdroje EÚ spolu
</t>
    </r>
    <r>
      <rPr>
        <b/>
        <i/>
        <sz val="8"/>
        <color rgb="FFFF0000"/>
        <rFont val="Verdana"/>
        <family val="2"/>
        <charset val="238"/>
      </rPr>
      <t>(nesmie presiahnuť alokáciu určenú vo vyzvaní)</t>
    </r>
  </si>
  <si>
    <r>
      <t xml:space="preserve">zdroje EÚ
</t>
    </r>
    <r>
      <rPr>
        <b/>
        <i/>
        <sz val="8"/>
        <color rgb="FFFF0000"/>
        <rFont val="Verdana"/>
        <family val="2"/>
        <charset val="238"/>
      </rPr>
      <t>(nesmie presiahnuť alokáciu určenú vo vyzvaní)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</si>
</sst>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#,##0.00\ _€"/>
    <numFmt numFmtId="165" formatCode="#,##0.0000"/>
    <numFmt numFmtId="166" formatCode="0.0000"/>
    <numFmt numFmtId="167" formatCode="0.00000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z val="10"/>
      <color theme="0" tint="-0.499984740745262"/>
      <name val="Calibri"/>
      <family val="2"/>
      <charset val="238"/>
      <scheme val="minor"/>
    </font>
    <font>
      <i/>
      <sz val="11"/>
      <color theme="0" tint="-0.499984740745262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theme="0" tint="-0.34998626667073579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11"/>
      <color theme="0" tint="-0.3499862666707357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10"/>
      <color theme="1" tint="0.34998626667073579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i/>
      <sz val="10"/>
      <color theme="0" tint="-0.499984740745262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8"/>
      <color theme="0" tint="-0.34998626667073579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0" tint="-0.34998626667073579"/>
      <name val="Calibri"/>
      <family val="2"/>
      <charset val="238"/>
      <scheme val="minor"/>
    </font>
    <font>
      <b/>
      <i/>
      <sz val="10"/>
      <color theme="0" tint="-0.34998626667073579"/>
      <name val="Calibri"/>
      <family val="2"/>
      <charset val="238"/>
      <scheme val="minor"/>
    </font>
    <font>
      <i/>
      <sz val="10"/>
      <color theme="0" tint="-0.34998626667073579"/>
      <name val="Calibri"/>
      <family val="2"/>
      <charset val="238"/>
      <scheme val="minor"/>
    </font>
    <font>
      <b/>
      <i/>
      <sz val="8"/>
      <color rgb="FFFF0000"/>
      <name val="Verdana"/>
      <family val="2"/>
      <charset val="238"/>
    </font>
    <font>
      <b/>
      <sz val="8"/>
      <name val="Verdana"/>
      <family val="2"/>
      <charset val="238"/>
    </font>
    <font>
      <b/>
      <sz val="8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sz val="8"/>
      <color rgb="FFFF0000"/>
      <name val="Verdana"/>
      <family val="2"/>
      <charset val="238"/>
    </font>
    <font>
      <b/>
      <i/>
      <sz val="8"/>
      <color theme="1"/>
      <name val="Verdan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157">
    <xf numFmtId="0" fontId="0" fillId="0" borderId="0" xfId="0"/>
    <xf numFmtId="0" fontId="1" fillId="0" borderId="10" xfId="0" applyFont="1" applyBorder="1"/>
    <xf numFmtId="4" fontId="0" fillId="0" borderId="11" xfId="0" applyNumberFormat="1" applyBorder="1" applyAlignment="1">
      <alignment vertical="center"/>
    </xf>
    <xf numFmtId="0" fontId="0" fillId="3" borderId="10" xfId="0" applyFill="1" applyBorder="1"/>
    <xf numFmtId="165" fontId="0" fillId="3" borderId="0" xfId="0" applyNumberFormat="1" applyFill="1" applyBorder="1"/>
    <xf numFmtId="0" fontId="0" fillId="3" borderId="0" xfId="0" applyFill="1" applyBorder="1"/>
    <xf numFmtId="165" fontId="2" fillId="3" borderId="0" xfId="0" applyNumberFormat="1" applyFont="1" applyFill="1" applyBorder="1" applyAlignment="1">
      <alignment horizontal="center"/>
    </xf>
    <xf numFmtId="4" fontId="4" fillId="3" borderId="0" xfId="0" applyNumberFormat="1" applyFont="1" applyFill="1" applyBorder="1" applyAlignment="1"/>
    <xf numFmtId="165" fontId="3" fillId="3" borderId="0" xfId="0" applyNumberFormat="1" applyFont="1" applyFill="1" applyBorder="1"/>
    <xf numFmtId="165" fontId="0" fillId="3" borderId="14" xfId="0" applyNumberFormat="1" applyFill="1" applyBorder="1"/>
    <xf numFmtId="0" fontId="0" fillId="3" borderId="4" xfId="0" applyFill="1" applyBorder="1"/>
    <xf numFmtId="0" fontId="0" fillId="3" borderId="9" xfId="0" applyFill="1" applyBorder="1"/>
    <xf numFmtId="10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" fontId="0" fillId="3" borderId="9" xfId="0" applyNumberFormat="1" applyFill="1" applyBorder="1"/>
    <xf numFmtId="4" fontId="3" fillId="3" borderId="14" xfId="0" applyNumberFormat="1" applyFont="1" applyFill="1" applyBorder="1" applyAlignment="1">
      <alignment vertical="center"/>
    </xf>
    <xf numFmtId="165" fontId="3" fillId="3" borderId="11" xfId="0" applyNumberFormat="1" applyFont="1" applyFill="1" applyBorder="1"/>
    <xf numFmtId="0" fontId="10" fillId="0" borderId="0" xfId="0" applyFont="1" applyAlignment="1">
      <alignment vertical="center"/>
    </xf>
    <xf numFmtId="167" fontId="11" fillId="0" borderId="0" xfId="0" applyNumberFormat="1" applyFont="1" applyAlignment="1">
      <alignment vertical="center"/>
    </xf>
    <xf numFmtId="0" fontId="0" fillId="0" borderId="0" xfId="0" applyFill="1"/>
    <xf numFmtId="10" fontId="12" fillId="0" borderId="0" xfId="0" applyNumberFormat="1" applyFont="1" applyFill="1" applyAlignment="1">
      <alignment horizontal="center" vertical="center"/>
    </xf>
    <xf numFmtId="166" fontId="0" fillId="3" borderId="14" xfId="0" applyNumberFormat="1" applyFill="1" applyBorder="1"/>
    <xf numFmtId="4" fontId="13" fillId="0" borderId="2" xfId="0" applyNumberFormat="1" applyFont="1" applyFill="1" applyBorder="1" applyAlignment="1">
      <alignment horizontal="right" vertical="center"/>
    </xf>
    <xf numFmtId="4" fontId="13" fillId="3" borderId="9" xfId="0" applyNumberFormat="1" applyFont="1" applyFill="1" applyBorder="1"/>
    <xf numFmtId="0" fontId="14" fillId="3" borderId="0" xfId="0" applyFont="1" applyFill="1" applyBorder="1" applyAlignment="1">
      <alignment horizontal="center"/>
    </xf>
    <xf numFmtId="0" fontId="3" fillId="0" borderId="0" xfId="0" applyFont="1" applyFill="1"/>
    <xf numFmtId="4" fontId="13" fillId="3" borderId="10" xfId="0" applyNumberFormat="1" applyFont="1" applyFill="1" applyBorder="1" applyAlignment="1">
      <alignment horizontal="right" vertical="center"/>
    </xf>
    <xf numFmtId="0" fontId="0" fillId="0" borderId="0" xfId="0" applyBorder="1"/>
    <xf numFmtId="0" fontId="0" fillId="0" borderId="6" xfId="0" applyBorder="1"/>
    <xf numFmtId="0" fontId="0" fillId="0" borderId="14" xfId="0" applyBorder="1"/>
    <xf numFmtId="4" fontId="3" fillId="6" borderId="19" xfId="0" applyNumberFormat="1" applyFont="1" applyFill="1" applyBorder="1"/>
    <xf numFmtId="0" fontId="7" fillId="3" borderId="15" xfId="0" applyFont="1" applyFill="1" applyBorder="1" applyAlignment="1">
      <alignment vertical="center" wrapText="1"/>
    </xf>
    <xf numFmtId="166" fontId="8" fillId="3" borderId="21" xfId="0" applyNumberFormat="1" applyFont="1" applyFill="1" applyBorder="1" applyAlignment="1">
      <alignment vertical="center"/>
    </xf>
    <xf numFmtId="0" fontId="7" fillId="3" borderId="12" xfId="0" applyFont="1" applyFill="1" applyBorder="1" applyAlignment="1">
      <alignment vertical="center" wrapText="1"/>
    </xf>
    <xf numFmtId="166" fontId="8" fillId="3" borderId="22" xfId="0" applyNumberFormat="1" applyFont="1" applyFill="1" applyBorder="1" applyAlignment="1">
      <alignment vertical="center"/>
    </xf>
    <xf numFmtId="0" fontId="7" fillId="3" borderId="13" xfId="0" applyFont="1" applyFill="1" applyBorder="1" applyAlignment="1">
      <alignment vertical="center" wrapText="1"/>
    </xf>
    <xf numFmtId="167" fontId="10" fillId="0" borderId="15" xfId="0" applyNumberFormat="1" applyFont="1" applyBorder="1" applyAlignment="1">
      <alignment vertical="center"/>
    </xf>
    <xf numFmtId="167" fontId="10" fillId="0" borderId="13" xfId="0" applyNumberFormat="1" applyFont="1" applyBorder="1" applyAlignment="1">
      <alignment vertical="center"/>
    </xf>
    <xf numFmtId="0" fontId="9" fillId="0" borderId="0" xfId="0" applyFont="1" applyAlignment="1">
      <alignment horizontal="center" wrapText="1"/>
    </xf>
    <xf numFmtId="4" fontId="11" fillId="3" borderId="9" xfId="0" applyNumberFormat="1" applyFont="1" applyFill="1" applyBorder="1"/>
    <xf numFmtId="4" fontId="0" fillId="3" borderId="5" xfId="0" applyNumberFormat="1" applyFill="1" applyBorder="1"/>
    <xf numFmtId="0" fontId="15" fillId="3" borderId="19" xfId="0" applyFont="1" applyFill="1" applyBorder="1" applyAlignment="1">
      <alignment horizontal="center"/>
    </xf>
    <xf numFmtId="4" fontId="3" fillId="6" borderId="24" xfId="0" applyNumberFormat="1" applyFont="1" applyFill="1" applyBorder="1"/>
    <xf numFmtId="0" fontId="15" fillId="3" borderId="19" xfId="0" applyFont="1" applyFill="1" applyBorder="1" applyAlignment="1">
      <alignment horizontal="center" vertical="center"/>
    </xf>
    <xf numFmtId="4" fontId="13" fillId="3" borderId="0" xfId="0" applyNumberFormat="1" applyFont="1" applyFill="1" applyBorder="1"/>
    <xf numFmtId="0" fontId="17" fillId="7" borderId="10" xfId="0" applyFont="1" applyFill="1" applyBorder="1" applyAlignment="1">
      <alignment horizontal="center" wrapText="1"/>
    </xf>
    <xf numFmtId="4" fontId="18" fillId="7" borderId="11" xfId="0" applyNumberFormat="1" applyFont="1" applyFill="1" applyBorder="1"/>
    <xf numFmtId="166" fontId="19" fillId="3" borderId="0" xfId="0" applyNumberFormat="1" applyFont="1" applyFill="1" applyBorder="1"/>
    <xf numFmtId="165" fontId="19" fillId="3" borderId="0" xfId="0" applyNumberFormat="1" applyFont="1" applyFill="1" applyBorder="1"/>
    <xf numFmtId="4" fontId="19" fillId="3" borderId="0" xfId="0" applyNumberFormat="1" applyFont="1" applyFill="1" applyBorder="1" applyAlignment="1">
      <alignment vertical="center"/>
    </xf>
    <xf numFmtId="0" fontId="12" fillId="7" borderId="17" xfId="0" applyFont="1" applyFill="1" applyBorder="1" applyAlignment="1">
      <alignment vertical="center"/>
    </xf>
    <xf numFmtId="4" fontId="0" fillId="7" borderId="28" xfId="0" applyNumberFormat="1" applyFill="1" applyBorder="1" applyAlignment="1">
      <alignment vertical="center"/>
    </xf>
    <xf numFmtId="0" fontId="4" fillId="7" borderId="18" xfId="0" applyFont="1" applyFill="1" applyBorder="1" applyAlignment="1">
      <alignment horizontal="center" vertical="center"/>
    </xf>
    <xf numFmtId="0" fontId="12" fillId="7" borderId="29" xfId="0" applyFont="1" applyFill="1" applyBorder="1" applyAlignment="1">
      <alignment vertical="center"/>
    </xf>
    <xf numFmtId="4" fontId="0" fillId="7" borderId="1" xfId="0" applyNumberFormat="1" applyFill="1" applyBorder="1" applyAlignment="1">
      <alignment vertical="center"/>
    </xf>
    <xf numFmtId="0" fontId="4" fillId="7" borderId="30" xfId="0" applyFont="1" applyFill="1" applyBorder="1" applyAlignment="1">
      <alignment horizontal="center" vertical="center"/>
    </xf>
    <xf numFmtId="0" fontId="12" fillId="7" borderId="31" xfId="0" applyFont="1" applyFill="1" applyBorder="1" applyAlignment="1">
      <alignment vertical="center"/>
    </xf>
    <xf numFmtId="4" fontId="0" fillId="7" borderId="20" xfId="0" applyNumberFormat="1" applyFill="1" applyBorder="1" applyAlignment="1">
      <alignment vertical="center"/>
    </xf>
    <xf numFmtId="0" fontId="4" fillId="7" borderId="32" xfId="0" applyFont="1" applyFill="1" applyBorder="1" applyAlignment="1">
      <alignment horizontal="center" vertical="center"/>
    </xf>
    <xf numFmtId="164" fontId="0" fillId="0" borderId="0" xfId="0" applyNumberFormat="1" applyBorder="1"/>
    <xf numFmtId="0" fontId="0" fillId="0" borderId="0" xfId="0" applyBorder="1" applyAlignment="1">
      <alignment horizontal="left" vertical="center"/>
    </xf>
    <xf numFmtId="0" fontId="19" fillId="3" borderId="0" xfId="0" applyFont="1" applyFill="1" applyBorder="1"/>
    <xf numFmtId="165" fontId="7" fillId="3" borderId="0" xfId="0" applyNumberFormat="1" applyFont="1" applyFill="1" applyBorder="1" applyAlignment="1">
      <alignment horizontal="center"/>
    </xf>
    <xf numFmtId="4" fontId="20" fillId="3" borderId="0" xfId="0" applyNumberFormat="1" applyFont="1" applyFill="1" applyBorder="1" applyAlignment="1">
      <alignment vertical="center"/>
    </xf>
    <xf numFmtId="0" fontId="10" fillId="7" borderId="10" xfId="0" applyFont="1" applyFill="1" applyBorder="1"/>
    <xf numFmtId="4" fontId="18" fillId="7" borderId="33" xfId="0" applyNumberFormat="1" applyFont="1" applyFill="1" applyBorder="1" applyAlignment="1">
      <alignment vertical="center"/>
    </xf>
    <xf numFmtId="0" fontId="4" fillId="7" borderId="11" xfId="0" applyFont="1" applyFill="1" applyBorder="1" applyAlignment="1">
      <alignment horizontal="center" vertical="center"/>
    </xf>
    <xf numFmtId="4" fontId="13" fillId="3" borderId="6" xfId="0" applyNumberFormat="1" applyFont="1" applyFill="1" applyBorder="1" applyAlignment="1">
      <alignment horizontal="right" vertical="center"/>
    </xf>
    <xf numFmtId="0" fontId="0" fillId="0" borderId="10" xfId="0" applyBorder="1"/>
    <xf numFmtId="0" fontId="0" fillId="0" borderId="11" xfId="0" applyBorder="1"/>
    <xf numFmtId="166" fontId="21" fillId="5" borderId="21" xfId="0" applyNumberFormat="1" applyFont="1" applyFill="1" applyBorder="1" applyAlignment="1">
      <alignment vertical="center"/>
    </xf>
    <xf numFmtId="166" fontId="21" fillId="5" borderId="23" xfId="0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166" fontId="21" fillId="5" borderId="22" xfId="0" applyNumberFormat="1" applyFont="1" applyFill="1" applyBorder="1" applyAlignment="1">
      <alignment vertical="center"/>
    </xf>
    <xf numFmtId="0" fontId="22" fillId="0" borderId="0" xfId="0" applyFont="1" applyFill="1" applyAlignment="1">
      <alignment horizontal="center" vertical="center"/>
    </xf>
    <xf numFmtId="165" fontId="22" fillId="0" borderId="0" xfId="0" applyNumberFormat="1" applyFont="1" applyFill="1" applyAlignment="1">
      <alignment horizontal="center" vertical="center"/>
    </xf>
    <xf numFmtId="0" fontId="2" fillId="0" borderId="0" xfId="0" applyFont="1"/>
    <xf numFmtId="4" fontId="24" fillId="0" borderId="0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5" fillId="0" borderId="0" xfId="0" applyFont="1" applyFill="1" applyBorder="1" applyAlignment="1">
      <alignment horizontal="right"/>
    </xf>
    <xf numFmtId="4" fontId="26" fillId="0" borderId="0" xfId="0" applyNumberFormat="1" applyFont="1" applyFill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" fontId="10" fillId="0" borderId="0" xfId="0" applyNumberFormat="1" applyFont="1" applyAlignment="1">
      <alignment vertical="center"/>
    </xf>
    <xf numFmtId="4" fontId="10" fillId="0" borderId="0" xfId="0" applyNumberFormat="1" applyFont="1"/>
    <xf numFmtId="0" fontId="25" fillId="3" borderId="10" xfId="0" applyFont="1" applyFill="1" applyBorder="1" applyAlignment="1">
      <alignment horizontal="right"/>
    </xf>
    <xf numFmtId="0" fontId="15" fillId="3" borderId="35" xfId="0" applyFont="1" applyFill="1" applyBorder="1" applyAlignment="1">
      <alignment horizontal="center"/>
    </xf>
    <xf numFmtId="4" fontId="3" fillId="6" borderId="35" xfId="0" applyNumberFormat="1" applyFont="1" applyFill="1" applyBorder="1"/>
    <xf numFmtId="0" fontId="15" fillId="3" borderId="35" xfId="0" applyFont="1" applyFill="1" applyBorder="1" applyAlignment="1">
      <alignment horizontal="center" vertical="center"/>
    </xf>
    <xf numFmtId="166" fontId="26" fillId="0" borderId="0" xfId="0" applyNumberFormat="1" applyFont="1" applyAlignment="1">
      <alignment vertical="center"/>
    </xf>
    <xf numFmtId="4" fontId="2" fillId="0" borderId="0" xfId="0" applyNumberFormat="1" applyFont="1"/>
    <xf numFmtId="4" fontId="13" fillId="3" borderId="35" xfId="0" applyNumberFormat="1" applyFont="1" applyFill="1" applyBorder="1" applyAlignment="1">
      <alignment vertical="center"/>
    </xf>
    <xf numFmtId="4" fontId="11" fillId="3" borderId="35" xfId="0" applyNumberFormat="1" applyFont="1" applyFill="1" applyBorder="1" applyAlignment="1">
      <alignment vertical="center"/>
    </xf>
    <xf numFmtId="0" fontId="16" fillId="7" borderId="4" xfId="0" applyFont="1" applyFill="1" applyBorder="1" applyAlignment="1">
      <alignment horizontal="center"/>
    </xf>
    <xf numFmtId="0" fontId="16" fillId="7" borderId="5" xfId="0" applyFont="1" applyFill="1" applyBorder="1" applyAlignment="1">
      <alignment horizontal="center"/>
    </xf>
    <xf numFmtId="164" fontId="0" fillId="0" borderId="29" xfId="0" applyNumberFormat="1" applyBorder="1" applyAlignment="1">
      <alignment horizontal="center" vertical="center"/>
    </xf>
    <xf numFmtId="164" fontId="0" fillId="0" borderId="42" xfId="0" applyNumberFormat="1" applyBorder="1" applyAlignment="1">
      <alignment horizontal="center" vertical="center"/>
    </xf>
    <xf numFmtId="164" fontId="0" fillId="0" borderId="30" xfId="0" applyNumberFormat="1" applyBorder="1" applyAlignment="1">
      <alignment horizontal="center" vertical="center"/>
    </xf>
    <xf numFmtId="0" fontId="27" fillId="0" borderId="14" xfId="0" applyFont="1" applyBorder="1" applyAlignment="1">
      <alignment horizontal="left" vertical="center"/>
    </xf>
    <xf numFmtId="0" fontId="28" fillId="4" borderId="4" xfId="0" applyFont="1" applyFill="1" applyBorder="1" applyAlignment="1">
      <alignment horizontal="center" vertical="center" wrapText="1"/>
    </xf>
    <xf numFmtId="0" fontId="28" fillId="4" borderId="9" xfId="0" applyFont="1" applyFill="1" applyBorder="1" applyAlignment="1">
      <alignment horizontal="center" vertical="center" wrapText="1"/>
    </xf>
    <xf numFmtId="0" fontId="28" fillId="4" borderId="5" xfId="0" applyFont="1" applyFill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vertical="center" wrapText="1"/>
    </xf>
    <xf numFmtId="0" fontId="28" fillId="4" borderId="0" xfId="0" applyFont="1" applyFill="1" applyBorder="1" applyAlignment="1">
      <alignment horizontal="center" vertical="center" wrapText="1"/>
    </xf>
    <xf numFmtId="0" fontId="28" fillId="4" borderId="11" xfId="0" applyFont="1" applyFill="1" applyBorder="1" applyAlignment="1">
      <alignment horizontal="center" vertical="center" wrapText="1"/>
    </xf>
    <xf numFmtId="0" fontId="28" fillId="4" borderId="6" xfId="0" applyFont="1" applyFill="1" applyBorder="1" applyAlignment="1">
      <alignment horizontal="center" vertical="center" wrapText="1"/>
    </xf>
    <xf numFmtId="0" fontId="28" fillId="4" borderId="14" xfId="0" applyFont="1" applyFill="1" applyBorder="1" applyAlignment="1">
      <alignment horizontal="center" vertical="center" wrapText="1"/>
    </xf>
    <xf numFmtId="0" fontId="28" fillId="4" borderId="7" xfId="0" applyFont="1" applyFill="1" applyBorder="1" applyAlignment="1">
      <alignment horizontal="center" vertical="center" wrapText="1"/>
    </xf>
    <xf numFmtId="2" fontId="29" fillId="2" borderId="4" xfId="0" applyNumberFormat="1" applyFont="1" applyFill="1" applyBorder="1" applyAlignment="1">
      <alignment vertical="center" wrapText="1"/>
    </xf>
    <xf numFmtId="164" fontId="28" fillId="6" borderId="24" xfId="0" applyNumberFormat="1" applyFont="1" applyFill="1" applyBorder="1" applyAlignment="1">
      <alignment horizontal="right" vertical="center"/>
    </xf>
    <xf numFmtId="0" fontId="30" fillId="0" borderId="9" xfId="0" applyFont="1" applyBorder="1" applyAlignment="1">
      <alignment horizontal="center"/>
    </xf>
    <xf numFmtId="0" fontId="30" fillId="0" borderId="5" xfId="0" applyFont="1" applyBorder="1" applyAlignment="1">
      <alignment horizontal="center"/>
    </xf>
    <xf numFmtId="0" fontId="29" fillId="2" borderId="25" xfId="0" applyFont="1" applyFill="1" applyBorder="1" applyAlignment="1">
      <alignment vertical="center"/>
    </xf>
    <xf numFmtId="164" fontId="30" fillId="0" borderId="26" xfId="0" applyNumberFormat="1" applyFont="1" applyBorder="1" applyAlignment="1">
      <alignment horizontal="right" vertical="center"/>
    </xf>
    <xf numFmtId="0" fontId="29" fillId="2" borderId="27" xfId="0" applyFont="1" applyFill="1" applyBorder="1" applyAlignment="1">
      <alignment horizontal="left" vertical="center"/>
    </xf>
    <xf numFmtId="4" fontId="30" fillId="0" borderId="28" xfId="0" applyNumberFormat="1" applyFont="1" applyBorder="1" applyAlignment="1">
      <alignment horizontal="right" vertical="center"/>
    </xf>
    <xf numFmtId="0" fontId="29" fillId="0" borderId="10" xfId="0" applyFont="1" applyBorder="1" applyAlignment="1">
      <alignment vertical="center"/>
    </xf>
    <xf numFmtId="164" fontId="30" fillId="0" borderId="0" xfId="0" applyNumberFormat="1" applyFont="1" applyBorder="1" applyAlignment="1">
      <alignment vertical="center"/>
    </xf>
    <xf numFmtId="0" fontId="29" fillId="2" borderId="2" xfId="0" applyFont="1" applyFill="1" applyBorder="1" applyAlignment="1">
      <alignment horizontal="left" vertical="center"/>
    </xf>
    <xf numFmtId="4" fontId="30" fillId="0" borderId="1" xfId="0" applyNumberFormat="1" applyFont="1" applyBorder="1" applyAlignment="1">
      <alignment horizontal="right" vertical="center"/>
    </xf>
    <xf numFmtId="0" fontId="29" fillId="2" borderId="16" xfId="0" applyFont="1" applyFill="1" applyBorder="1" applyAlignment="1">
      <alignment horizontal="left" vertical="center"/>
    </xf>
    <xf numFmtId="4" fontId="30" fillId="0" borderId="20" xfId="0" applyNumberFormat="1" applyFont="1" applyBorder="1" applyAlignment="1">
      <alignment horizontal="right" vertical="center"/>
    </xf>
    <xf numFmtId="0" fontId="29" fillId="2" borderId="8" xfId="0" applyFont="1" applyFill="1" applyBorder="1" applyAlignment="1">
      <alignment vertical="center"/>
    </xf>
    <xf numFmtId="0" fontId="30" fillId="0" borderId="10" xfId="0" applyFont="1" applyBorder="1" applyAlignment="1">
      <alignment vertical="center"/>
    </xf>
    <xf numFmtId="0" fontId="29" fillId="2" borderId="27" xfId="0" applyFont="1" applyFill="1" applyBorder="1" applyAlignment="1">
      <alignment horizontal="left" vertical="center" wrapText="1"/>
    </xf>
    <xf numFmtId="4" fontId="31" fillId="0" borderId="28" xfId="0" applyNumberFormat="1" applyFont="1" applyBorder="1" applyAlignment="1">
      <alignment horizontal="right" vertical="center"/>
    </xf>
    <xf numFmtId="0" fontId="32" fillId="2" borderId="3" xfId="0" applyFont="1" applyFill="1" applyBorder="1" applyAlignment="1">
      <alignment horizontal="center" vertical="center"/>
    </xf>
    <xf numFmtId="4" fontId="30" fillId="0" borderId="34" xfId="0" applyNumberFormat="1" applyFont="1" applyBorder="1" applyAlignment="1">
      <alignment vertical="center"/>
    </xf>
    <xf numFmtId="0" fontId="32" fillId="2" borderId="16" xfId="0" applyFont="1" applyFill="1" applyBorder="1" applyAlignment="1">
      <alignment horizontal="center" vertical="center"/>
    </xf>
    <xf numFmtId="4" fontId="30" fillId="0" borderId="20" xfId="0" applyNumberFormat="1" applyFont="1" applyBorder="1" applyAlignment="1">
      <alignment vertical="center"/>
    </xf>
    <xf numFmtId="0" fontId="27" fillId="0" borderId="0" xfId="0" applyFont="1" applyBorder="1" applyAlignment="1">
      <alignment horizontal="left" vertical="center"/>
    </xf>
    <xf numFmtId="0" fontId="28" fillId="4" borderId="27" xfId="0" applyFont="1" applyFill="1" applyBorder="1" applyAlignment="1">
      <alignment horizontal="center" vertical="center" wrapText="1"/>
    </xf>
    <xf numFmtId="0" fontId="28" fillId="4" borderId="37" xfId="0" applyFont="1" applyFill="1" applyBorder="1" applyAlignment="1">
      <alignment horizontal="center" vertical="center" wrapText="1"/>
    </xf>
    <xf numFmtId="0" fontId="28" fillId="4" borderId="28" xfId="0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center" vertical="center" wrapText="1"/>
    </xf>
    <xf numFmtId="0" fontId="28" fillId="4" borderId="35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2" fontId="29" fillId="2" borderId="16" xfId="0" applyNumberFormat="1" applyFont="1" applyFill="1" applyBorder="1" applyAlignment="1">
      <alignment vertical="center" wrapText="1"/>
    </xf>
    <xf numFmtId="4" fontId="29" fillId="6" borderId="39" xfId="0" applyNumberFormat="1" applyFont="1" applyFill="1" applyBorder="1" applyAlignment="1">
      <alignment horizontal="center" vertical="center"/>
    </xf>
    <xf numFmtId="4" fontId="29" fillId="6" borderId="32" xfId="0" applyNumberFormat="1" applyFont="1" applyFill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2" borderId="36" xfId="0" applyFont="1" applyFill="1" applyBorder="1" applyAlignment="1">
      <alignment horizontal="right" vertical="center" wrapText="1"/>
    </xf>
    <xf numFmtId="4" fontId="31" fillId="0" borderId="34" xfId="0" applyNumberFormat="1" applyFont="1" applyBorder="1" applyAlignment="1">
      <alignment horizontal="right" vertical="center"/>
    </xf>
    <xf numFmtId="0" fontId="32" fillId="2" borderId="35" xfId="0" applyFont="1" applyFill="1" applyBorder="1" applyAlignment="1">
      <alignment horizontal="right" vertical="center"/>
    </xf>
    <xf numFmtId="4" fontId="30" fillId="0" borderId="1" xfId="0" applyNumberFormat="1" applyFont="1" applyBorder="1" applyAlignment="1">
      <alignment vertical="center"/>
    </xf>
    <xf numFmtId="0" fontId="29" fillId="0" borderId="6" xfId="0" applyFont="1" applyBorder="1" applyAlignment="1">
      <alignment horizontal="center" vertical="center"/>
    </xf>
    <xf numFmtId="0" fontId="32" fillId="2" borderId="38" xfId="0" applyFont="1" applyFill="1" applyBorder="1" applyAlignment="1">
      <alignment horizontal="right" vertical="center"/>
    </xf>
    <xf numFmtId="2" fontId="29" fillId="2" borderId="8" xfId="0" applyNumberFormat="1" applyFont="1" applyFill="1" applyBorder="1" applyAlignment="1">
      <alignment horizontal="center" vertical="center" wrapText="1"/>
    </xf>
    <xf numFmtId="2" fontId="29" fillId="2" borderId="40" xfId="0" applyNumberFormat="1" applyFont="1" applyFill="1" applyBorder="1" applyAlignment="1">
      <alignment horizontal="center" vertical="center" wrapText="1"/>
    </xf>
    <xf numFmtId="2" fontId="29" fillId="2" borderId="41" xfId="0" applyNumberFormat="1" applyFont="1" applyFill="1" applyBorder="1" applyAlignment="1">
      <alignment horizontal="center" vertical="center" wrapText="1"/>
    </xf>
    <xf numFmtId="164" fontId="28" fillId="6" borderId="19" xfId="0" applyNumberFormat="1" applyFont="1" applyFill="1" applyBorder="1" applyAlignment="1">
      <alignment horizontal="right" vertical="center"/>
    </xf>
    <xf numFmtId="0" fontId="30" fillId="0" borderId="0" xfId="0" applyFont="1"/>
    <xf numFmtId="0" fontId="29" fillId="2" borderId="27" xfId="0" applyFont="1" applyFill="1" applyBorder="1" applyAlignment="1">
      <alignment horizontal="center" vertical="center"/>
    </xf>
    <xf numFmtId="0" fontId="29" fillId="2" borderId="37" xfId="0" applyFont="1" applyFill="1" applyBorder="1" applyAlignment="1">
      <alignment horizontal="center" vertical="center"/>
    </xf>
    <xf numFmtId="4" fontId="30" fillId="0" borderId="28" xfId="0" applyNumberFormat="1" applyFont="1" applyBorder="1" applyAlignment="1">
      <alignment vertical="center"/>
    </xf>
    <xf numFmtId="0" fontId="29" fillId="2" borderId="16" xfId="0" applyFont="1" applyFill="1" applyBorder="1" applyAlignment="1">
      <alignment horizontal="center" vertical="center"/>
    </xf>
    <xf numFmtId="0" fontId="29" fillId="2" borderId="38" xfId="0" applyFont="1" applyFill="1" applyBorder="1" applyAlignment="1">
      <alignment horizontal="center" vertical="center"/>
    </xf>
  </cellXfs>
  <cellStyles count="2">
    <cellStyle name="Čiarka 2" xfId="1"/>
    <cellStyle name="Normálne" xfId="0" builtinId="0"/>
  </cellStyles>
  <dxfs count="0"/>
  <tableStyles count="0" defaultTableStyle="TableStyleMedium2" defaultPivotStyle="PivotStyleLight16"/>
  <colors>
    <mruColors>
      <color rgb="FFFF33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485775</xdr:colOff>
      <xdr:row>4</xdr:row>
      <xdr:rowOff>200025</xdr:rowOff>
    </xdr:to>
    <xdr:pic>
      <xdr:nvPicPr>
        <xdr:cNvPr id="2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3048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133350</xdr:rowOff>
    </xdr:from>
    <xdr:to>
      <xdr:col>35</xdr:col>
      <xdr:colOff>47625</xdr:colOff>
      <xdr:row>4</xdr:row>
      <xdr:rowOff>209550</xdr:rowOff>
    </xdr:to>
    <xdr:pic>
      <xdr:nvPicPr>
        <xdr:cNvPr id="3" name="Obrázo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133350"/>
          <a:ext cx="30384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485775</xdr:colOff>
      <xdr:row>4</xdr:row>
      <xdr:rowOff>200025</xdr:rowOff>
    </xdr:to>
    <xdr:pic>
      <xdr:nvPicPr>
        <xdr:cNvPr id="2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3048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133350</xdr:rowOff>
    </xdr:from>
    <xdr:to>
      <xdr:col>10</xdr:col>
      <xdr:colOff>76200</xdr:colOff>
      <xdr:row>4</xdr:row>
      <xdr:rowOff>209550</xdr:rowOff>
    </xdr:to>
    <xdr:pic>
      <xdr:nvPicPr>
        <xdr:cNvPr id="3" name="Obrázo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133350"/>
          <a:ext cx="30384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485775</xdr:colOff>
      <xdr:row>4</xdr:row>
      <xdr:rowOff>200025</xdr:rowOff>
    </xdr:to>
    <xdr:pic>
      <xdr:nvPicPr>
        <xdr:cNvPr id="2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3048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133350</xdr:rowOff>
    </xdr:from>
    <xdr:to>
      <xdr:col>5</xdr:col>
      <xdr:colOff>76200</xdr:colOff>
      <xdr:row>4</xdr:row>
      <xdr:rowOff>209550</xdr:rowOff>
    </xdr:to>
    <xdr:pic>
      <xdr:nvPicPr>
        <xdr:cNvPr id="3" name="Obrázo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133350"/>
          <a:ext cx="30384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485775</xdr:colOff>
      <xdr:row>4</xdr:row>
      <xdr:rowOff>200025</xdr:rowOff>
    </xdr:to>
    <xdr:pic>
      <xdr:nvPicPr>
        <xdr:cNvPr id="2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3048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133350</xdr:rowOff>
    </xdr:from>
    <xdr:to>
      <xdr:col>5</xdr:col>
      <xdr:colOff>47625</xdr:colOff>
      <xdr:row>4</xdr:row>
      <xdr:rowOff>209550</xdr:rowOff>
    </xdr:to>
    <xdr:pic>
      <xdr:nvPicPr>
        <xdr:cNvPr id="3" name="Obrázo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133350"/>
          <a:ext cx="30384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2"/>
  <sheetViews>
    <sheetView zoomScaleNormal="100" zoomScaleSheetLayoutView="90" workbookViewId="0">
      <pane xSplit="6" topLeftCell="AA1" activePane="topRight" state="frozen"/>
      <selection pane="topRight" activeCell="D19" sqref="D19"/>
    </sheetView>
  </sheetViews>
  <sheetFormatPr defaultRowHeight="15" x14ac:dyDescent="0.25"/>
  <cols>
    <col min="1" max="1" width="5.140625" customWidth="1"/>
    <col min="2" max="2" width="33.28515625" customWidth="1"/>
    <col min="3" max="3" width="16.28515625" customWidth="1"/>
    <col min="4" max="5" width="14.5703125" customWidth="1"/>
    <col min="6" max="6" width="5.85546875" hidden="1" customWidth="1"/>
    <col min="7" max="20" width="0" hidden="1" customWidth="1"/>
    <col min="21" max="21" width="7.28515625" hidden="1" customWidth="1"/>
    <col min="22" max="24" width="0" hidden="1" customWidth="1"/>
    <col min="25" max="25" width="5.7109375" hidden="1" customWidth="1"/>
    <col min="26" max="26" width="6.28515625" style="19" hidden="1" customWidth="1"/>
    <col min="27" max="27" width="27.140625" hidden="1" customWidth="1"/>
    <col min="28" max="28" width="11.28515625" hidden="1" customWidth="1"/>
    <col min="29" max="29" width="19.28515625" hidden="1" customWidth="1"/>
    <col min="30" max="30" width="14.85546875" hidden="1" customWidth="1"/>
    <col min="31" max="31" width="15.42578125" hidden="1" customWidth="1"/>
    <col min="32" max="32" width="16.140625" hidden="1" customWidth="1"/>
    <col min="33" max="33" width="8.5703125" hidden="1" customWidth="1"/>
    <col min="34" max="34" width="25.28515625" hidden="1" customWidth="1"/>
    <col min="35" max="35" width="0" hidden="1" customWidth="1"/>
  </cols>
  <sheetData>
    <row r="1" spans="2:35" ht="11.25" customHeight="1" x14ac:dyDescent="0.25"/>
    <row r="2" spans="2:35" ht="12" customHeight="1" x14ac:dyDescent="0.25"/>
    <row r="5" spans="2:35" ht="30.75" customHeight="1" thickBot="1" x14ac:dyDescent="0.3">
      <c r="AC5" s="38"/>
    </row>
    <row r="6" spans="2:35" ht="22.5" customHeight="1" thickBot="1" x14ac:dyDescent="0.3">
      <c r="B6" s="98" t="s">
        <v>14</v>
      </c>
      <c r="C6" s="98"/>
      <c r="D6" s="98"/>
      <c r="E6" s="98"/>
      <c r="AA6" s="10"/>
      <c r="AB6" s="23" t="s">
        <v>0</v>
      </c>
      <c r="AC6" s="39">
        <f>SUM(AC7:AC8)</f>
        <v>5426252</v>
      </c>
      <c r="AD6" s="11"/>
      <c r="AE6" s="11" t="s">
        <v>1</v>
      </c>
      <c r="AF6" s="14">
        <f>SUM(AF7:AF8)</f>
        <v>100000.00000000001</v>
      </c>
      <c r="AG6" s="11"/>
      <c r="AH6" s="40">
        <f>SUM(AH7:AH8)</f>
        <v>100000</v>
      </c>
    </row>
    <row r="7" spans="2:35" ht="15" customHeight="1" thickBot="1" x14ac:dyDescent="0.3">
      <c r="B7" s="99" t="s">
        <v>31</v>
      </c>
      <c r="C7" s="100"/>
      <c r="D7" s="100"/>
      <c r="E7" s="101"/>
      <c r="AA7" s="3"/>
      <c r="AB7" s="41" t="s">
        <v>2</v>
      </c>
      <c r="AC7" s="42">
        <v>4792964</v>
      </c>
      <c r="AD7" s="4">
        <f>AC7/AC6</f>
        <v>0.88329181910460475</v>
      </c>
      <c r="AE7" s="8">
        <f>ROUND(AF7,2)</f>
        <v>81658.070000000007</v>
      </c>
      <c r="AF7" s="4">
        <f>C10*AB21</f>
        <v>81658.06682422728</v>
      </c>
      <c r="AG7" s="4">
        <f>AE7-AF7</f>
        <v>3.1757727265357971E-3</v>
      </c>
      <c r="AH7" s="16">
        <f>IF(AE7&gt;AF7,AE7-ROUNDUP(AG7,2),AE7)</f>
        <v>81658.060000000012</v>
      </c>
    </row>
    <row r="8" spans="2:35" ht="22.5" customHeight="1" thickBot="1" x14ac:dyDescent="0.3">
      <c r="B8" s="102"/>
      <c r="C8" s="103"/>
      <c r="D8" s="103"/>
      <c r="E8" s="104"/>
      <c r="AA8" s="3"/>
      <c r="AB8" s="43" t="s">
        <v>3</v>
      </c>
      <c r="AC8" s="30">
        <v>633288</v>
      </c>
      <c r="AD8" s="4">
        <f>AC8/AC6</f>
        <v>0.1167081808953952</v>
      </c>
      <c r="AE8" s="4">
        <f>ROUND(AF8,2)</f>
        <v>18341.93</v>
      </c>
      <c r="AF8" s="4">
        <f>C10*AB22</f>
        <v>18341.93317577273</v>
      </c>
      <c r="AG8" s="5"/>
      <c r="AH8" s="16">
        <f>C10-AH7</f>
        <v>18341.939999999988</v>
      </c>
    </row>
    <row r="9" spans="2:35" ht="15.75" customHeight="1" thickBot="1" x14ac:dyDescent="0.3">
      <c r="B9" s="105"/>
      <c r="C9" s="106"/>
      <c r="D9" s="106"/>
      <c r="E9" s="107"/>
      <c r="AA9" s="3"/>
      <c r="AB9" s="24"/>
      <c r="AC9" s="44"/>
      <c r="AD9" s="4"/>
      <c r="AE9" s="4"/>
      <c r="AF9" s="4"/>
      <c r="AG9" s="93" t="s">
        <v>16</v>
      </c>
      <c r="AH9" s="94"/>
    </row>
    <row r="10" spans="2:35" ht="84" customHeight="1" thickBot="1" x14ac:dyDescent="0.3">
      <c r="B10" s="108" t="s">
        <v>15</v>
      </c>
      <c r="C10" s="109">
        <v>100000</v>
      </c>
      <c r="D10" s="110"/>
      <c r="E10" s="111"/>
      <c r="U10" s="13"/>
      <c r="Y10" s="74" t="s">
        <v>12</v>
      </c>
      <c r="Z10"/>
      <c r="AA10" s="85" t="s">
        <v>13</v>
      </c>
      <c r="AB10" s="5"/>
      <c r="AC10" s="6" t="s">
        <v>1</v>
      </c>
      <c r="AD10" s="5"/>
      <c r="AE10" s="5"/>
      <c r="AF10" s="7">
        <f>SUM(AF11:AF12)</f>
        <v>81658.060000000012</v>
      </c>
      <c r="AG10" s="45"/>
      <c r="AH10" s="46">
        <f>SUM(AH11:AH13)</f>
        <v>81658.060000000012</v>
      </c>
    </row>
    <row r="11" spans="2:35" ht="20.25" customHeight="1" thickBot="1" x14ac:dyDescent="0.3">
      <c r="B11" s="112" t="s">
        <v>4</v>
      </c>
      <c r="C11" s="113">
        <f>AH7</f>
        <v>81658.060000000012</v>
      </c>
      <c r="D11" s="114" t="s">
        <v>5</v>
      </c>
      <c r="E11" s="115">
        <f>AH11</f>
        <v>69409.350000000006</v>
      </c>
      <c r="U11" s="12"/>
      <c r="Y11" s="75">
        <f>E11/E19</f>
        <v>0.88329177076397758</v>
      </c>
      <c r="Z11" s="20" t="s">
        <v>2</v>
      </c>
      <c r="AA11" s="22">
        <v>226149508</v>
      </c>
      <c r="AB11" s="47">
        <f>AA11/(AA11+AA12)</f>
        <v>0.84999999906035617</v>
      </c>
      <c r="AC11" s="48">
        <f>ROUND(AH7*AB11,2)</f>
        <v>69409.350000000006</v>
      </c>
      <c r="AD11" s="48">
        <f>AH7*AB11</f>
        <v>69409.350923270511</v>
      </c>
      <c r="AE11" s="48">
        <f>AC11-AD11</f>
        <v>-9.2327050515450537E-4</v>
      </c>
      <c r="AF11" s="49">
        <f>IF(AC11&gt;AD11,AC11-ROUNDUP(AE11,2),AC11)</f>
        <v>69409.350000000006</v>
      </c>
      <c r="AG11" s="50">
        <v>0.85</v>
      </c>
      <c r="AH11" s="51">
        <f>AF11</f>
        <v>69409.350000000006</v>
      </c>
      <c r="AI11" s="52" t="s">
        <v>17</v>
      </c>
    </row>
    <row r="12" spans="2:35" ht="20.25" customHeight="1" x14ac:dyDescent="0.25">
      <c r="B12" s="116"/>
      <c r="C12" s="117"/>
      <c r="D12" s="118" t="s">
        <v>6</v>
      </c>
      <c r="E12" s="119">
        <f>AH12</f>
        <v>8165.8</v>
      </c>
      <c r="U12" s="12"/>
      <c r="Y12" s="75"/>
      <c r="Z12" s="20"/>
      <c r="AA12" s="22">
        <v>39908737</v>
      </c>
      <c r="AB12" s="47">
        <f>AA12/(AA11+AA12)</f>
        <v>0.15000000093964388</v>
      </c>
      <c r="AC12" s="48">
        <f>ROUND(AH7*AB12,2)</f>
        <v>12248.71</v>
      </c>
      <c r="AD12" s="48">
        <f>AH7*AB12</f>
        <v>12248.709076729499</v>
      </c>
      <c r="AE12" s="48"/>
      <c r="AF12" s="49">
        <f>C11-AF11</f>
        <v>12248.710000000006</v>
      </c>
      <c r="AG12" s="53">
        <v>0.1</v>
      </c>
      <c r="AH12" s="54">
        <f>ROUNDDOWN((AF12/15)*10,2)</f>
        <v>8165.8</v>
      </c>
      <c r="AI12" s="55" t="s">
        <v>18</v>
      </c>
    </row>
    <row r="13" spans="2:35" ht="20.25" customHeight="1" thickBot="1" x14ac:dyDescent="0.3">
      <c r="B13" s="116"/>
      <c r="C13" s="117"/>
      <c r="D13" s="120" t="s">
        <v>19</v>
      </c>
      <c r="E13" s="121">
        <f>AH13</f>
        <v>4082.9100000000062</v>
      </c>
      <c r="U13" s="12"/>
      <c r="Y13" s="75"/>
      <c r="Z13" s="20"/>
      <c r="AA13" s="26"/>
      <c r="AB13" s="47"/>
      <c r="AC13" s="48"/>
      <c r="AD13" s="48"/>
      <c r="AE13" s="48"/>
      <c r="AF13" s="49"/>
      <c r="AG13" s="56">
        <v>0.05</v>
      </c>
      <c r="AH13" s="57">
        <f>AF12-AH12</f>
        <v>4082.9100000000062</v>
      </c>
      <c r="AI13" s="58" t="s">
        <v>20</v>
      </c>
    </row>
    <row r="14" spans="2:35" ht="15.75" thickBot="1" x14ac:dyDescent="0.3">
      <c r="B14" s="1"/>
      <c r="C14" s="59"/>
      <c r="D14" s="60"/>
      <c r="E14" s="2"/>
      <c r="U14" s="12"/>
      <c r="Y14" s="75"/>
      <c r="Z14" s="20"/>
      <c r="AA14" s="26"/>
      <c r="AB14" s="61"/>
      <c r="AC14" s="62" t="s">
        <v>1</v>
      </c>
      <c r="AD14" s="61"/>
      <c r="AE14" s="48"/>
      <c r="AF14" s="63">
        <f>SUM(AF15:AF16)</f>
        <v>18341.939999999988</v>
      </c>
      <c r="AG14" s="64"/>
      <c r="AH14" s="65">
        <f>SUM(AH15:AH17)</f>
        <v>18341.939999999988</v>
      </c>
      <c r="AI14" s="66"/>
    </row>
    <row r="15" spans="2:35" ht="20.25" customHeight="1" thickBot="1" x14ac:dyDescent="0.3">
      <c r="B15" s="122" t="s">
        <v>7</v>
      </c>
      <c r="C15" s="113">
        <f>AH8</f>
        <v>18341.939999999988</v>
      </c>
      <c r="D15" s="114" t="s">
        <v>5</v>
      </c>
      <c r="E15" s="115">
        <f>AH15</f>
        <v>9170.9699999999993</v>
      </c>
      <c r="U15" s="12"/>
      <c r="Y15" s="75">
        <f>E15/E19</f>
        <v>0.11670822923602243</v>
      </c>
      <c r="Z15" s="20" t="s">
        <v>3</v>
      </c>
      <c r="AA15" s="22">
        <v>7951417</v>
      </c>
      <c r="AB15" s="47">
        <f>AA15/(AA15+AA16)</f>
        <v>0.5</v>
      </c>
      <c r="AC15" s="48">
        <f>ROUND(AH8*AB15,2)</f>
        <v>9170.9699999999993</v>
      </c>
      <c r="AD15" s="48">
        <f>AH8*AB15</f>
        <v>9170.9699999999939</v>
      </c>
      <c r="AE15" s="48">
        <f>AC15-AD15</f>
        <v>0</v>
      </c>
      <c r="AF15" s="49">
        <f>IF(AC15&gt;AD15,AC15-ROUNDUP(AE15,2),AC15)</f>
        <v>9170.9699999999993</v>
      </c>
      <c r="AG15" s="50">
        <v>0.5</v>
      </c>
      <c r="AH15" s="51">
        <f>AF15</f>
        <v>9170.9699999999993</v>
      </c>
      <c r="AI15" s="52" t="s">
        <v>17</v>
      </c>
    </row>
    <row r="16" spans="2:35" ht="20.25" customHeight="1" x14ac:dyDescent="0.25">
      <c r="B16" s="123"/>
      <c r="C16" s="117"/>
      <c r="D16" s="118" t="s">
        <v>6</v>
      </c>
      <c r="E16" s="119">
        <f>AH16</f>
        <v>8253.8700000000008</v>
      </c>
      <c r="Z16" s="25"/>
      <c r="AA16" s="22">
        <v>7951417</v>
      </c>
      <c r="AB16" s="47">
        <f>AA16/(AA15+AA16)</f>
        <v>0.5</v>
      </c>
      <c r="AC16" s="48">
        <f>ROUND(AH8*AB16,2)</f>
        <v>9170.9699999999993</v>
      </c>
      <c r="AD16" s="48">
        <f>AH8*AB16</f>
        <v>9170.9699999999939</v>
      </c>
      <c r="AE16" s="48"/>
      <c r="AF16" s="49">
        <f>C15-AF15</f>
        <v>9170.9699999999884</v>
      </c>
      <c r="AG16" s="53">
        <v>0.45</v>
      </c>
      <c r="AH16" s="54">
        <f>ROUNDDOWN((AF16/50)*45,2)</f>
        <v>8253.8700000000008</v>
      </c>
      <c r="AI16" s="55" t="s">
        <v>18</v>
      </c>
    </row>
    <row r="17" spans="2:35" ht="20.25" customHeight="1" thickBot="1" x14ac:dyDescent="0.3">
      <c r="B17" s="123"/>
      <c r="C17" s="117"/>
      <c r="D17" s="120" t="s">
        <v>19</v>
      </c>
      <c r="E17" s="121">
        <f>AH17</f>
        <v>917.09999999998763</v>
      </c>
      <c r="Z17" s="25"/>
      <c r="AA17" s="67"/>
      <c r="AB17" s="21"/>
      <c r="AC17" s="9"/>
      <c r="AD17" s="9"/>
      <c r="AE17" s="9"/>
      <c r="AF17" s="15"/>
      <c r="AG17" s="56">
        <v>0.05</v>
      </c>
      <c r="AH17" s="57">
        <f>AF16-AH16</f>
        <v>917.09999999998763</v>
      </c>
      <c r="AI17" s="58" t="s">
        <v>20</v>
      </c>
    </row>
    <row r="18" spans="2:35" ht="15" customHeight="1" thickBot="1" x14ac:dyDescent="0.3">
      <c r="B18" s="68"/>
      <c r="C18" s="27"/>
      <c r="D18" s="27"/>
      <c r="E18" s="69"/>
    </row>
    <row r="19" spans="2:35" ht="57" customHeight="1" x14ac:dyDescent="0.25">
      <c r="B19" s="68"/>
      <c r="C19" s="27"/>
      <c r="D19" s="124" t="s">
        <v>34</v>
      </c>
      <c r="E19" s="125">
        <f>E11+E15</f>
        <v>78580.320000000007</v>
      </c>
      <c r="AA19" s="31" t="s">
        <v>8</v>
      </c>
      <c r="AB19" s="32">
        <f>AD7/AB11</f>
        <v>1.0391668471541782</v>
      </c>
      <c r="AD19" s="36">
        <f>AD7*0.5</f>
        <v>0.44164590955230237</v>
      </c>
      <c r="AE19" s="70">
        <f>AD19/AD21</f>
        <v>0.81658066807670004</v>
      </c>
    </row>
    <row r="20" spans="2:35" ht="33" customHeight="1" x14ac:dyDescent="0.25">
      <c r="B20" s="68"/>
      <c r="C20" s="27"/>
      <c r="D20" s="126" t="s">
        <v>21</v>
      </c>
      <c r="E20" s="127">
        <f>E12+E16</f>
        <v>16419.670000000002</v>
      </c>
      <c r="AA20" s="33" t="s">
        <v>9</v>
      </c>
      <c r="AB20" s="34">
        <f>AD8/AB15</f>
        <v>0.23341636179079039</v>
      </c>
      <c r="AD20" s="37">
        <f>AD8*0.85</f>
        <v>9.9201953761085912E-2</v>
      </c>
      <c r="AE20" s="71">
        <f>AD20/AD21</f>
        <v>0.18341933192329993</v>
      </c>
      <c r="AH20" s="72"/>
    </row>
    <row r="21" spans="2:35" ht="30.75" customHeight="1" thickBot="1" x14ac:dyDescent="0.3">
      <c r="B21" s="28"/>
      <c r="C21" s="29"/>
      <c r="D21" s="128" t="s">
        <v>22</v>
      </c>
      <c r="E21" s="129">
        <f>E13+E17</f>
        <v>5000.0099999999939</v>
      </c>
      <c r="AA21" s="33" t="s">
        <v>10</v>
      </c>
      <c r="AB21" s="73">
        <f>AB19/(AB19+AB20)</f>
        <v>0.81658066824227282</v>
      </c>
      <c r="AD21" s="18">
        <f>SUM(AD19:AD20)</f>
        <v>0.5408478633133883</v>
      </c>
      <c r="AE21" s="17"/>
    </row>
    <row r="22" spans="2:35" ht="30.75" customHeight="1" x14ac:dyDescent="0.25">
      <c r="AA22" s="35" t="s">
        <v>11</v>
      </c>
      <c r="AB22" s="71">
        <f>AB20/(AB19+AB20)</f>
        <v>0.18341933175772732</v>
      </c>
    </row>
  </sheetData>
  <mergeCells count="4">
    <mergeCell ref="B6:E6"/>
    <mergeCell ref="B7:E9"/>
    <mergeCell ref="AG9:AH9"/>
    <mergeCell ref="D10:E10"/>
  </mergeCells>
  <pageMargins left="0.7" right="0.7" top="0.75" bottom="0.75" header="0.3" footer="0.3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5"/>
  <sheetViews>
    <sheetView tabSelected="1" zoomScaleNormal="100" zoomScaleSheetLayoutView="90" workbookViewId="0">
      <pane xSplit="5" topLeftCell="F1" activePane="topRight" state="frozen"/>
      <selection pane="topRight" activeCell="L11" sqref="L11"/>
    </sheetView>
  </sheetViews>
  <sheetFormatPr defaultRowHeight="15" x14ac:dyDescent="0.25"/>
  <cols>
    <col min="1" max="1" width="5.140625" customWidth="1"/>
    <col min="2" max="2" width="33.28515625" customWidth="1"/>
    <col min="3" max="3" width="14.5703125" customWidth="1"/>
    <col min="4" max="4" width="24" customWidth="1"/>
    <col min="5" max="5" width="5.85546875" customWidth="1"/>
    <col min="6" max="6" width="0" hidden="1" customWidth="1"/>
    <col min="7" max="7" width="19.7109375" hidden="1" customWidth="1"/>
    <col min="8" max="8" width="0" hidden="1" customWidth="1"/>
    <col min="9" max="9" width="10.5703125" hidden="1" customWidth="1"/>
    <col min="10" max="10" width="19" hidden="1" customWidth="1"/>
    <col min="20" max="20" width="7.28515625" bestFit="1" customWidth="1"/>
  </cols>
  <sheetData>
    <row r="1" spans="2:20" ht="11.25" customHeight="1" x14ac:dyDescent="0.25"/>
    <row r="2" spans="2:20" ht="12" customHeight="1" x14ac:dyDescent="0.25"/>
    <row r="5" spans="2:20" ht="30.75" customHeight="1" x14ac:dyDescent="0.25"/>
    <row r="6" spans="2:20" ht="22.5" customHeight="1" thickBot="1" x14ac:dyDescent="0.3">
      <c r="B6" s="130" t="s">
        <v>14</v>
      </c>
      <c r="C6" s="130"/>
      <c r="D6" s="130"/>
    </row>
    <row r="7" spans="2:20" ht="15" customHeight="1" x14ac:dyDescent="0.25">
      <c r="B7" s="131" t="s">
        <v>31</v>
      </c>
      <c r="C7" s="132"/>
      <c r="D7" s="133"/>
    </row>
    <row r="8" spans="2:20" ht="22.5" customHeight="1" x14ac:dyDescent="0.25">
      <c r="B8" s="134"/>
      <c r="C8" s="135"/>
      <c r="D8" s="136"/>
    </row>
    <row r="9" spans="2:20" ht="15.75" customHeight="1" x14ac:dyDescent="0.25">
      <c r="B9" s="134"/>
      <c r="C9" s="135"/>
      <c r="D9" s="136"/>
    </row>
    <row r="10" spans="2:20" ht="84" customHeight="1" thickBot="1" x14ac:dyDescent="0.3">
      <c r="B10" s="137" t="s">
        <v>15</v>
      </c>
      <c r="C10" s="138">
        <v>100000</v>
      </c>
      <c r="D10" s="139"/>
      <c r="G10" s="79" t="s">
        <v>28</v>
      </c>
      <c r="H10" s="76"/>
      <c r="T10" s="13"/>
    </row>
    <row r="11" spans="2:20" ht="57" customHeight="1" x14ac:dyDescent="0.25">
      <c r="B11" s="140" t="s">
        <v>23</v>
      </c>
      <c r="C11" s="141" t="s">
        <v>35</v>
      </c>
      <c r="D11" s="142">
        <f>ROUNDDOWN(C10*H11,2)</f>
        <v>84999.99</v>
      </c>
      <c r="G11" s="80">
        <v>226149508</v>
      </c>
      <c r="H11" s="81">
        <f>G11/(G11+G12)</f>
        <v>0.84999999906035617</v>
      </c>
      <c r="I11" s="82" t="s">
        <v>26</v>
      </c>
      <c r="J11" s="83">
        <f>C10-D11</f>
        <v>15000.009999999995</v>
      </c>
    </row>
    <row r="12" spans="2:20" ht="33" customHeight="1" x14ac:dyDescent="0.25">
      <c r="B12" s="140"/>
      <c r="C12" s="143" t="s">
        <v>24</v>
      </c>
      <c r="D12" s="144">
        <f>J12</f>
        <v>10000</v>
      </c>
      <c r="G12" s="80">
        <v>39908737</v>
      </c>
      <c r="H12" s="81">
        <f>G12/(G11+G12)</f>
        <v>0.15000000093964388</v>
      </c>
      <c r="I12" s="82" t="s">
        <v>27</v>
      </c>
      <c r="J12" s="83">
        <f>ROUNDDOWN((J11/15)*10,2)</f>
        <v>10000</v>
      </c>
    </row>
    <row r="13" spans="2:20" ht="30.75" customHeight="1" thickBot="1" x14ac:dyDescent="0.3">
      <c r="B13" s="145"/>
      <c r="C13" s="146" t="s">
        <v>25</v>
      </c>
      <c r="D13" s="129">
        <f>J13</f>
        <v>5000.0099999999948</v>
      </c>
      <c r="G13" s="80"/>
      <c r="H13" s="81">
        <f>SUM(H11:H12)</f>
        <v>1</v>
      </c>
      <c r="I13" s="82" t="s">
        <v>20</v>
      </c>
      <c r="J13" s="84">
        <f>J11-J12</f>
        <v>5000.0099999999948</v>
      </c>
    </row>
    <row r="14" spans="2:20" ht="30.75" customHeight="1" x14ac:dyDescent="0.25">
      <c r="G14" s="77"/>
      <c r="H14" s="78"/>
    </row>
    <row r="15" spans="2:20" x14ac:dyDescent="0.25">
      <c r="G15" s="77"/>
      <c r="H15" s="78"/>
    </row>
  </sheetData>
  <mergeCells count="4">
    <mergeCell ref="B6:D6"/>
    <mergeCell ref="B7:D9"/>
    <mergeCell ref="C10:D10"/>
    <mergeCell ref="B11:B13"/>
  </mergeCells>
  <pageMargins left="0.7" right="0.7" top="0.75" bottom="0.75" header="0.3" footer="0.3"/>
  <pageSetup paperSize="9" scale="9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5"/>
  <sheetViews>
    <sheetView zoomScaleNormal="100" zoomScaleSheetLayoutView="90" workbookViewId="0">
      <pane xSplit="5" topLeftCell="F1" activePane="topRight" state="frozen"/>
      <selection pane="topRight" activeCell="F12" sqref="F12"/>
    </sheetView>
  </sheetViews>
  <sheetFormatPr defaultRowHeight="15" x14ac:dyDescent="0.25"/>
  <cols>
    <col min="1" max="1" width="5.140625" customWidth="1"/>
    <col min="2" max="2" width="33.28515625" customWidth="1"/>
    <col min="3" max="3" width="14.5703125" customWidth="1"/>
    <col min="4" max="4" width="24" customWidth="1"/>
    <col min="5" max="5" width="5.85546875" customWidth="1"/>
    <col min="7" max="7" width="19.7109375" hidden="1" customWidth="1"/>
    <col min="8" max="8" width="0" hidden="1" customWidth="1"/>
    <col min="9" max="9" width="10.5703125" hidden="1" customWidth="1"/>
    <col min="10" max="10" width="19" hidden="1" customWidth="1"/>
    <col min="20" max="20" width="7.28515625" bestFit="1" customWidth="1"/>
  </cols>
  <sheetData>
    <row r="1" spans="2:20" ht="11.25" customHeight="1" x14ac:dyDescent="0.25"/>
    <row r="2" spans="2:20" ht="12" customHeight="1" x14ac:dyDescent="0.25"/>
    <row r="5" spans="2:20" ht="30.75" customHeight="1" x14ac:dyDescent="0.25"/>
    <row r="6" spans="2:20" ht="22.5" customHeight="1" thickBot="1" x14ac:dyDescent="0.3">
      <c r="B6" s="130" t="s">
        <v>14</v>
      </c>
      <c r="C6" s="130"/>
      <c r="D6" s="130"/>
    </row>
    <row r="7" spans="2:20" ht="15" customHeight="1" x14ac:dyDescent="0.25">
      <c r="B7" s="131" t="s">
        <v>31</v>
      </c>
      <c r="C7" s="132"/>
      <c r="D7" s="133"/>
    </row>
    <row r="8" spans="2:20" ht="22.5" customHeight="1" x14ac:dyDescent="0.25">
      <c r="B8" s="134"/>
      <c r="C8" s="135"/>
      <c r="D8" s="136"/>
    </row>
    <row r="9" spans="2:20" ht="15.75" customHeight="1" x14ac:dyDescent="0.25">
      <c r="B9" s="134"/>
      <c r="C9" s="135"/>
      <c r="D9" s="136"/>
    </row>
    <row r="10" spans="2:20" ht="84" customHeight="1" thickBot="1" x14ac:dyDescent="0.3">
      <c r="B10" s="137" t="s">
        <v>15</v>
      </c>
      <c r="C10" s="138">
        <v>100000</v>
      </c>
      <c r="D10" s="139"/>
      <c r="G10" s="79" t="s">
        <v>29</v>
      </c>
      <c r="H10" s="76"/>
      <c r="T10" s="13"/>
    </row>
    <row r="11" spans="2:20" ht="57" customHeight="1" x14ac:dyDescent="0.25">
      <c r="B11" s="140" t="s">
        <v>30</v>
      </c>
      <c r="C11" s="141" t="s">
        <v>35</v>
      </c>
      <c r="D11" s="142">
        <f>ROUNDDOWN(C10*H11,2)</f>
        <v>50000</v>
      </c>
      <c r="G11" s="80">
        <v>7951417</v>
      </c>
      <c r="H11" s="81">
        <f>G11/(G11+G12)</f>
        <v>0.5</v>
      </c>
      <c r="I11" s="82" t="s">
        <v>26</v>
      </c>
      <c r="J11" s="83">
        <f>C10-D11</f>
        <v>50000</v>
      </c>
    </row>
    <row r="12" spans="2:20" ht="33" customHeight="1" x14ac:dyDescent="0.25">
      <c r="B12" s="140"/>
      <c r="C12" s="143" t="s">
        <v>24</v>
      </c>
      <c r="D12" s="144">
        <f>J12</f>
        <v>33333.33</v>
      </c>
      <c r="G12" s="80">
        <v>7951417</v>
      </c>
      <c r="H12" s="81">
        <f>G12/(G11+G12)</f>
        <v>0.5</v>
      </c>
      <c r="I12" s="82" t="s">
        <v>27</v>
      </c>
      <c r="J12" s="83">
        <f>ROUNDDOWN((J11/15)*10,2)</f>
        <v>33333.33</v>
      </c>
    </row>
    <row r="13" spans="2:20" ht="30.75" customHeight="1" thickBot="1" x14ac:dyDescent="0.3">
      <c r="B13" s="145"/>
      <c r="C13" s="146" t="s">
        <v>25</v>
      </c>
      <c r="D13" s="129">
        <f>J13</f>
        <v>16666.669999999998</v>
      </c>
      <c r="G13" s="80"/>
      <c r="H13" s="81">
        <f>SUM(H11:H12)</f>
        <v>1</v>
      </c>
      <c r="I13" s="82" t="s">
        <v>20</v>
      </c>
      <c r="J13" s="84">
        <f>J11-J12</f>
        <v>16666.669999999998</v>
      </c>
    </row>
    <row r="14" spans="2:20" ht="30.75" customHeight="1" x14ac:dyDescent="0.25">
      <c r="G14" s="77"/>
      <c r="H14" s="78"/>
    </row>
    <row r="15" spans="2:20" x14ac:dyDescent="0.25">
      <c r="G15" s="77"/>
      <c r="H15" s="78"/>
    </row>
  </sheetData>
  <mergeCells count="4">
    <mergeCell ref="B6:D6"/>
    <mergeCell ref="B7:D9"/>
    <mergeCell ref="C10:D10"/>
    <mergeCell ref="B11:B13"/>
  </mergeCells>
  <pageMargins left="0.7" right="0.7" top="0.75" bottom="0.75" header="0.3" footer="0.3"/>
  <pageSetup paperSize="9" scale="9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14"/>
  <sheetViews>
    <sheetView zoomScaleNormal="100" zoomScaleSheetLayoutView="90" workbookViewId="0">
      <pane xSplit="6" topLeftCell="Y1" activePane="topRight" state="frozen"/>
      <selection pane="topRight" activeCell="B10" sqref="B10:D10"/>
    </sheetView>
  </sheetViews>
  <sheetFormatPr defaultRowHeight="15" x14ac:dyDescent="0.25"/>
  <cols>
    <col min="1" max="1" width="5.140625" customWidth="1"/>
    <col min="2" max="2" width="33.28515625" customWidth="1"/>
    <col min="3" max="3" width="16.28515625" customWidth="1"/>
    <col min="4" max="5" width="14.5703125" customWidth="1"/>
    <col min="6" max="6" width="5.85546875" customWidth="1"/>
    <col min="21" max="21" width="7.28515625" bestFit="1" customWidth="1"/>
    <col min="25" max="25" width="5.7109375" customWidth="1"/>
    <col min="26" max="26" width="6.28515625" style="19" customWidth="1"/>
    <col min="27" max="27" width="11.28515625" hidden="1" customWidth="1"/>
    <col min="28" max="28" width="19.28515625" hidden="1" customWidth="1"/>
    <col min="29" max="29" width="10.5703125" hidden="1" customWidth="1"/>
  </cols>
  <sheetData>
    <row r="1" spans="2:29" ht="11.25" customHeight="1" x14ac:dyDescent="0.25"/>
    <row r="2" spans="2:29" ht="12" customHeight="1" x14ac:dyDescent="0.25"/>
    <row r="5" spans="2:29" ht="30.75" customHeight="1" x14ac:dyDescent="0.25">
      <c r="AB5" s="38"/>
    </row>
    <row r="6" spans="2:29" ht="22.5" customHeight="1" thickBot="1" x14ac:dyDescent="0.3">
      <c r="B6" s="98" t="s">
        <v>14</v>
      </c>
      <c r="C6" s="98"/>
      <c r="D6" s="98"/>
      <c r="E6" s="98"/>
      <c r="AA6" s="91" t="s">
        <v>0</v>
      </c>
      <c r="AB6" s="92">
        <f>SUM(AB7:AB8)</f>
        <v>5426252</v>
      </c>
    </row>
    <row r="7" spans="2:29" ht="15" customHeight="1" x14ac:dyDescent="0.25">
      <c r="B7" s="99" t="s">
        <v>32</v>
      </c>
      <c r="C7" s="100"/>
      <c r="D7" s="100"/>
      <c r="E7" s="101"/>
      <c r="AA7" s="86" t="s">
        <v>2</v>
      </c>
      <c r="AB7" s="87">
        <v>4792964</v>
      </c>
      <c r="AC7" s="89">
        <f>AB7/AB6</f>
        <v>0.88329181910460475</v>
      </c>
    </row>
    <row r="8" spans="2:29" ht="22.5" customHeight="1" x14ac:dyDescent="0.25">
      <c r="B8" s="102"/>
      <c r="C8" s="103"/>
      <c r="D8" s="103"/>
      <c r="E8" s="104"/>
      <c r="AA8" s="88" t="s">
        <v>3</v>
      </c>
      <c r="AB8" s="87">
        <v>633288</v>
      </c>
      <c r="AC8" s="89">
        <f>AB8/AB6</f>
        <v>0.1167081808953952</v>
      </c>
    </row>
    <row r="9" spans="2:29" ht="15.75" customHeight="1" thickBot="1" x14ac:dyDescent="0.3">
      <c r="B9" s="105"/>
      <c r="C9" s="106"/>
      <c r="D9" s="106"/>
      <c r="E9" s="107"/>
    </row>
    <row r="10" spans="2:29" ht="84" customHeight="1" thickBot="1" x14ac:dyDescent="0.3">
      <c r="B10" s="147" t="s">
        <v>33</v>
      </c>
      <c r="C10" s="148"/>
      <c r="D10" s="149"/>
      <c r="E10" s="150">
        <v>1</v>
      </c>
      <c r="U10" s="13"/>
      <c r="Y10" s="74"/>
      <c r="Z10"/>
    </row>
    <row r="11" spans="2:29" ht="20.25" customHeight="1" x14ac:dyDescent="0.25">
      <c r="B11" s="151"/>
      <c r="C11" s="152" t="s">
        <v>4</v>
      </c>
      <c r="D11" s="153"/>
      <c r="E11" s="154">
        <f>ROUNDDOWN(E10*AC7,2)</f>
        <v>0.88</v>
      </c>
      <c r="U11" s="12"/>
      <c r="Y11" s="75"/>
      <c r="Z11" s="20"/>
    </row>
    <row r="12" spans="2:29" ht="20.25" customHeight="1" x14ac:dyDescent="0.25">
      <c r="C12" s="95"/>
      <c r="D12" s="96"/>
      <c r="E12" s="97"/>
      <c r="U12" s="12"/>
      <c r="Y12" s="75"/>
      <c r="Z12" s="20"/>
    </row>
    <row r="13" spans="2:29" ht="20.25" customHeight="1" thickBot="1" x14ac:dyDescent="0.3">
      <c r="C13" s="155" t="s">
        <v>7</v>
      </c>
      <c r="D13" s="156"/>
      <c r="E13" s="129">
        <f>ROUNDUP(E10*AC8,2)</f>
        <v>0.12</v>
      </c>
      <c r="U13" s="12"/>
      <c r="Y13" s="75"/>
      <c r="Z13" s="20"/>
    </row>
    <row r="14" spans="2:29" x14ac:dyDescent="0.25">
      <c r="E14" s="90"/>
    </row>
  </sheetData>
  <mergeCells count="6">
    <mergeCell ref="C13:D13"/>
    <mergeCell ref="B6:E6"/>
    <mergeCell ref="B7:E9"/>
    <mergeCell ref="B10:D10"/>
    <mergeCell ref="C11:D11"/>
    <mergeCell ref="C12:E12"/>
  </mergeCells>
  <pageMargins left="0.7" right="0.7" top="0.75" bottom="0.75" header="0.3" footer="0.3"/>
  <pageSetup paperSize="9" scale="9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056DACCFAFF834185A23D75AF69D834" ma:contentTypeVersion="0" ma:contentTypeDescription="Umožňuje vytvoriť nový dokument." ma:contentTypeScope="" ma:versionID="666955dae70760e6faa535b887c3661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ae51b23ceac873071d642d5069d117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D2B6C1-EA96-4FBE-B71B-7D6BE0B32B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3C6C178-0ABE-4275-857E-D7ED17DE3E9F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FCEB55D-B034-4C30-A9F7-B78B3415E5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rozdelenie COV_SR</vt:lpstr>
      <vt:lpstr>rozdelenie COV_MRR</vt:lpstr>
      <vt:lpstr>rozdelenie COV_RR</vt:lpstr>
      <vt:lpstr>rozdelenie MU_SR</vt:lpstr>
      <vt:lpstr>'rozdelenie COV_MRR'!Oblasť_tlače</vt:lpstr>
      <vt:lpstr>'rozdelenie COV_RR'!Oblasť_tlače</vt:lpstr>
      <vt:lpstr>'rozdelenie COV_SR'!Oblasť_tlače</vt:lpstr>
      <vt:lpstr>'rozdelenie MU_SR'!Oblasť_tlače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Vlček</dc:creator>
  <cp:lastModifiedBy>Ivana Nittmannová</cp:lastModifiedBy>
  <dcterms:created xsi:type="dcterms:W3CDTF">2016-01-27T07:59:07Z</dcterms:created>
  <dcterms:modified xsi:type="dcterms:W3CDTF">2017-12-28T09:37:41Z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0x010100A056DACCFAFF834185A23D75AF69D834</vt:lpwstr>
  </property>
</Properties>
</file>