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výkaz'!$A$1:$AI$33</definedName>
  </definedNames>
  <calcPr calcId="162913"/>
</workbook>
</file>

<file path=xl/calcChain.xml><?xml version="1.0" encoding="utf-8"?>
<calcChain xmlns="http://schemas.openxmlformats.org/spreadsheetml/2006/main">
  <c r="BA32" i="1" l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A21" i="1" l="1"/>
  <c r="BA31" i="1" l="1"/>
  <c r="BA30" i="1"/>
  <c r="AU18" i="1" l="1"/>
  <c r="BA18" i="1"/>
  <c r="BA19" i="1"/>
  <c r="B28" i="1" l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 (iba TPP) v súlade s dochádzkou
</t>
        </r>
      </text>
    </comment>
    <comment ref="A18" author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>
      <text>
        <r>
          <rPr>
            <sz val="8"/>
            <color indexed="81"/>
            <rFont val="Segoe UI"/>
            <family val="2"/>
            <charset val="238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neuvádza sa nenárokovaná/neoprávnená dovolenka</t>
        </r>
      </text>
    </comment>
    <comment ref="A23" author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>
      <text>
        <r>
          <rPr>
            <sz val="8"/>
            <color indexed="81"/>
            <rFont val="Segoe UI"/>
            <family val="2"/>
            <charset val="238"/>
          </rPr>
          <t xml:space="preserve">počet hodín v závislosti od počtu dní dočasnej PN, ktorú hradí zamestnávateľ, uvádza sa aj čas pracovného pokoja
</t>
        </r>
      </text>
    </comment>
  </commentList>
</comments>
</file>

<file path=xl/sharedStrings.xml><?xml version="1.0" encoding="utf-8"?>
<sst xmlns="http://schemas.openxmlformats.org/spreadsheetml/2006/main" count="58" uniqueCount="57">
  <si>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</si>
  <si>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</si>
  <si>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</si>
  <si>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</si>
  <si>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</si>
  <si>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</si>
  <si>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</si>
  <si>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</si>
  <si>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</si>
  <si>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</si>
  <si>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</si>
  <si>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</si>
  <si>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</si>
  <si>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</si>
  <si>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</si>
  <si>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</si>
  <si>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</si>
  <si>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</si>
  <si>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</si>
  <si>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</si>
  <si>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</si>
  <si>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</si>
  <si>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</si>
  <si>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</si>
  <si>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</si>
  <si>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</si>
  <si>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</si>
  <si>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</si>
  <si>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</si>
  <si>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</si>
  <si>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</si>
  <si>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</si>
  <si>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</si>
  <si>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</si>
  <si>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</si>
  <si>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</si>
  <si>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</si>
  <si>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</si>
  <si>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</si>
  <si>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</si>
  <si>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</si>
  <si>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</si>
  <si>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</si>
  <si>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</si>
  <si>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</si>
  <si>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</si>
  <si>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</si>
  <si>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</si>
  <si>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</si>
  <si>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september</t>
  </si>
  <si>
    <t>Stručný popis oprávnených činností na projektoch OP EVS</t>
  </si>
  <si>
    <t>lekár</t>
  </si>
  <si>
    <t>∑  oprávnených hodín:</t>
  </si>
  <si>
    <t>Meno, priezvisko osoby predkladajúcej pracovný výkaz (zamestnanca):</t>
  </si>
  <si>
    <r>
      <t xml:space="preserve">*Vyplnením/predložením tohto účtovného dokladu potvrdzujem/čestne vyhlasujem:  
• </t>
    </r>
    <r>
      <rPr>
        <sz val="8"/>
        <rFont val="Verdana"/>
        <family val="2"/>
        <charset val="238"/>
      </rPr>
      <t xml:space="preserve">že všetky vyššie uvedené údaje sú reálne, správne, úplné, presné a pravdivé,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že nárokované výdavky sa navzájom časovo a vecne neprekrývajú a neprekrývajú sa ani s inými prostriedkami z verejných zdrojov,
</t>
    </r>
    <r>
      <rPr>
        <b/>
        <sz val="8"/>
        <rFont val="Verdana"/>
        <family val="2"/>
        <charset val="238"/>
      </rPr>
      <t>•</t>
    </r>
    <r>
      <rPr>
        <sz val="8"/>
        <rFont val="Verdana"/>
        <family val="2"/>
        <charset val="238"/>
      </rPr>
      <t xml:space="preserve">  že výdavky týkajúce sa výkonu práce neprekročili povolený limit  rozsahu práce maximálne 12 hodín/deň za všetky moje  pracovné úväzky kumulatívne, (t. j. za všetky pracovné pomery, dohody o prácach vykonávaných mimo pracovného pomeru a štátnozamestnanecký pomer).</t>
    </r>
    <r>
      <rPr>
        <b/>
        <sz val="8"/>
        <rFont val="Verdana"/>
        <family val="2"/>
        <charset val="238"/>
      </rPr>
      <t xml:space="preserve">
</t>
    </r>
  </si>
  <si>
    <t>Meno osoby*:</t>
  </si>
  <si>
    <r>
      <rPr>
        <b/>
        <sz val="8"/>
        <rFont val="Verdana"/>
        <family val="2"/>
        <charset val="238"/>
      </rPr>
      <t xml:space="preserve">1. „Meno osoby" - </t>
    </r>
    <r>
      <rPr>
        <sz val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rFont val="Verdana"/>
        <family val="2"/>
        <charset val="238"/>
      </rPr>
      <t xml:space="preserve">2. „Mesiac" - </t>
    </r>
    <r>
      <rPr>
        <sz val="8"/>
        <rFont val="Verdana"/>
        <family val="2"/>
        <charset val="238"/>
      </rPr>
      <t xml:space="preserve">vybrať mesiac v ktorom boli predmetné činnosti vykonané.
</t>
    </r>
    <r>
      <rPr>
        <b/>
        <sz val="8"/>
        <rFont val="Verdana"/>
        <family val="2"/>
        <charset val="238"/>
      </rPr>
      <t xml:space="preserve">3. „Rok" </t>
    </r>
    <r>
      <rPr>
        <sz val="8"/>
        <rFont val="Verdana"/>
        <family val="2"/>
        <charset val="238"/>
      </rPr>
      <t xml:space="preserve">- vybrať rok v ktorom boli predmetné činnosti vykonané.
</t>
    </r>
    <r>
      <rPr>
        <b/>
        <sz val="8"/>
        <rFont val="Verdana"/>
        <family val="2"/>
        <charset val="238"/>
      </rPr>
      <t xml:space="preserve">4. „Deň“ </t>
    </r>
    <r>
      <rPr>
        <sz val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rFont val="Verdana"/>
        <family val="2"/>
        <charset val="238"/>
      </rPr>
      <t>5. „Názov prijímateľa"</t>
    </r>
    <r>
      <rPr>
        <sz val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rFont val="Verdana"/>
        <family val="2"/>
        <charset val="238"/>
      </rPr>
      <t>6. "Kód projektu ITMS2014+:"</t>
    </r>
    <r>
      <rPr>
        <sz val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rFont val="Verdana"/>
        <family val="2"/>
        <charset val="238"/>
      </rPr>
      <t>7. "p.č. položky rozpočtu - práca na TPP"</t>
    </r>
    <r>
      <rPr>
        <sz val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rFont val="Verdana"/>
        <family val="2"/>
        <charset val="238"/>
      </rPr>
      <t xml:space="preserve">8. "p.č. položky rozpočtu - práca mimo TPP (DoVP/DoPČ)" -  </t>
    </r>
    <r>
      <rPr>
        <sz val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rFont val="Verdana"/>
        <family val="2"/>
        <charset val="238"/>
      </rPr>
      <t>9. "pracovné pomery mimo EŠIF (TPP)"</t>
    </r>
    <r>
      <rPr>
        <sz val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rFont val="Verdana"/>
        <family val="2"/>
        <charset val="238"/>
      </rPr>
      <t>10. "pracovné pomery mimo EŠIF (DoVP/DoPČ)"</t>
    </r>
    <r>
      <rPr>
        <sz val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rFont val="Verdana"/>
        <family val="2"/>
        <charset val="238"/>
      </rPr>
      <t xml:space="preserve">11. "∑ odpracovaných hodín" - </t>
    </r>
    <r>
      <rPr>
        <sz val="8"/>
        <rFont val="Verdana"/>
        <family val="2"/>
        <charset val="238"/>
      </rPr>
      <t xml:space="preserve">súčet reálne odpracovaných hodín za danú pracovnú pozíciu v súlade s dochádzkou.
</t>
    </r>
    <r>
      <rPr>
        <b/>
        <sz val="8"/>
        <rFont val="Verdana"/>
        <family val="2"/>
        <charset val="238"/>
      </rPr>
      <t>12. "∑  oprávnených hodín"</t>
    </r>
    <r>
      <rPr>
        <sz val="8"/>
        <rFont val="Verdana"/>
        <family val="2"/>
        <charset val="238"/>
      </rPr>
      <t xml:space="preserve"> - prepočet oprávneného počtu hodín za danú pracovnú pozíciu,</t>
    </r>
    <r>
      <rPr>
        <b/>
        <sz val="8"/>
        <rFont val="Verdana"/>
        <family val="2"/>
        <charset val="238"/>
      </rPr>
      <t xml:space="preserve"> použije sa v sumarizačnom hárk</t>
    </r>
    <r>
      <rPr>
        <sz val="8"/>
        <rFont val="Verdana"/>
        <family val="2"/>
        <charset val="238"/>
      </rPr>
      <t xml:space="preserve">u
</t>
    </r>
    <r>
      <rPr>
        <b/>
        <sz val="8"/>
        <rFont val="Verdana"/>
        <family val="2"/>
        <charset val="238"/>
      </rPr>
      <t xml:space="preserve">13. "∑  reálne odpracovaných hodín" </t>
    </r>
    <r>
      <rPr>
        <sz val="8"/>
        <rFont val="Verdana"/>
        <family val="2"/>
        <charset val="238"/>
      </rPr>
      <t>(bunka AH15)</t>
    </r>
    <r>
      <rPr>
        <b/>
        <sz val="8"/>
        <rFont val="Verdana"/>
        <family val="2"/>
        <charset val="238"/>
      </rPr>
      <t xml:space="preserve">- </t>
    </r>
    <r>
      <rPr>
        <sz val="8"/>
        <rFont val="Verdana"/>
        <family val="2"/>
        <charset val="238"/>
      </rPr>
      <t>uviesť súčet reálne odpracovaných hodín za ten pracovný pomer, v rámci ktorého si prijímateľ nárokuje preplatiť mzdu za pracovnú pozíciu/ie na TPP v súlade s dochádzkou.</t>
    </r>
    <r>
      <rPr>
        <b/>
        <sz val="8"/>
        <rFont val="Verdana"/>
        <family val="2"/>
        <charset val="238"/>
      </rPr>
      <t xml:space="preserve">
</t>
    </r>
    <r>
      <rPr>
        <sz val="8"/>
        <rFont val="Verdana"/>
        <family val="2"/>
        <charset val="238"/>
      </rPr>
      <t xml:space="preserve">
</t>
    </r>
    <r>
      <rPr>
        <b/>
        <i/>
        <sz val="8"/>
        <rFont val="Verdana"/>
        <family val="2"/>
        <charset val="238"/>
      </rPr>
      <t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</t>
    </r>
    <r>
      <rPr>
        <b/>
        <i/>
        <u/>
        <sz val="8"/>
        <rFont val="Verdana"/>
        <family val="2"/>
        <charset val="238"/>
      </rPr>
      <t>Počet hodín zamestnanca v danom mesiaci</t>
    </r>
    <r>
      <rPr>
        <b/>
        <i/>
        <sz val="8"/>
        <rFont val="Verdana"/>
        <family val="2"/>
        <charset val="238"/>
      </rPr>
      <t xml:space="preserve">" uvádzajú sa: 
odpracované hodiny - v súlade s výplatnou páskou,
sviatok - v súlade s výplatnou páskou,
dovolenka - neuvádza sa neoprávnená dovolenka/nenárokovaná dovolenka,
lekár - v súlade § 141 z. 311/2001 - zákonník práce,
pracovná neschopnosť - uvádza sa čas vrátane dní pracovného pokoja, ktoré v rámci PN hradí zamestnávateľ,
náhradné voľno -  v súlade s výplatnou páskou,
platený nadčas -  v súlade s výplatnou páskou,
príp. iné -  v súlade s výplatnou páskou,
za daný mesiaci za ten pracovný pomer, v rámci ktorého si prijímateľ nárokuje preplatiť mzdu za pracovnú pozíciu/ie na TPP. 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</si>
</sst>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mmmm"/>
    <numFmt numFmtId="166" formatCode="d/m/yy"/>
    <numFmt numFmtId="167" formatCode="[$-F800]dddd\,\ mmmm\ dd\,\ yyyy"/>
    <numFmt numFmtId="168" formatCode="ddd"/>
    <numFmt numFmtId="169" formatCode="0.0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trike/>
      <sz val="8"/>
      <color indexed="8"/>
      <name val="Verdan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8"/>
      <name val="Verdana"/>
      <family val="2"/>
      <charset val="238"/>
    </font>
    <font>
      <b/>
      <i/>
      <u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 style="thin">
        <color auto="1"/>
      </diagonal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3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5" fillId="0" borderId="7" xfId="0" applyNumberFormat="1" applyFont="1" applyBorder="1" applyProtection="1">
      <protection locked="0"/>
    </xf>
    <xf numFmtId="4" fontId="5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168" fontId="0" fillId="4" borderId="4" xfId="0" applyNumberFormat="1" applyFill="1" applyBorder="1"/>
    <xf numFmtId="166" fontId="9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8" fontId="0" fillId="4" borderId="25" xfId="0" applyNumberFormat="1" applyFill="1" applyBorder="1"/>
    <xf numFmtId="168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9" fontId="0" fillId="4" borderId="18" xfId="0" applyNumberFormat="1" applyFill="1" applyBorder="1"/>
    <xf numFmtId="169" fontId="0" fillId="4" borderId="26" xfId="0" applyNumberFormat="1" applyFill="1" applyBorder="1"/>
    <xf numFmtId="169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66" fontId="9" fillId="0" borderId="31" xfId="2" applyNumberFormat="1" applyFont="1" applyFill="1" applyBorder="1" applyAlignment="1" applyProtection="1"/>
    <xf numFmtId="0" fontId="0" fillId="0" borderId="43" xfId="0" applyBorder="1"/>
    <xf numFmtId="0" fontId="12" fillId="0" borderId="0" xfId="4"/>
    <xf numFmtId="0" fontId="16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169" fontId="0" fillId="4" borderId="7" xfId="0" applyNumberFormat="1" applyFill="1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5" fillId="4" borderId="20" xfId="0" applyFont="1" applyFill="1" applyBorder="1" applyAlignment="1"/>
    <xf numFmtId="0" fontId="5" fillId="4" borderId="24" xfId="0" applyFont="1" applyFill="1" applyBorder="1" applyAlignment="1"/>
    <xf numFmtId="0" fontId="0" fillId="4" borderId="13" xfId="0" applyFon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3" fillId="4" borderId="34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5" fillId="0" borderId="22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top" wrapText="1"/>
      <protection locked="0"/>
    </xf>
    <xf numFmtId="0" fontId="5" fillId="4" borderId="21" xfId="0" applyFont="1" applyFill="1" applyBorder="1" applyAlignment="1">
      <alignment vertical="center"/>
    </xf>
    <xf numFmtId="0" fontId="15" fillId="5" borderId="43" xfId="0" applyFont="1" applyFill="1" applyBorder="1" applyAlignment="1" applyProtection="1">
      <alignment vertical="center"/>
      <protection locked="0"/>
    </xf>
    <xf numFmtId="0" fontId="15" fillId="5" borderId="24" xfId="0" applyFont="1" applyFill="1" applyBorder="1" applyAlignment="1" applyProtection="1">
      <alignment vertical="center" wrapText="1"/>
      <protection locked="0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0" xfId="2" applyFont="1" applyFill="1" applyBorder="1" applyAlignment="1" applyProtection="1"/>
    <xf numFmtId="0" fontId="9" fillId="0" borderId="37" xfId="2" applyFont="1" applyFill="1" applyBorder="1" applyAlignment="1" applyProtection="1"/>
    <xf numFmtId="0" fontId="9" fillId="0" borderId="41" xfId="2" applyFont="1" applyFill="1" applyBorder="1" applyAlignment="1" applyProtection="1"/>
    <xf numFmtId="0" fontId="0" fillId="0" borderId="0" xfId="0" applyFont="1" applyAlignment="1">
      <alignment horizontal="right"/>
    </xf>
    <xf numFmtId="0" fontId="0" fillId="4" borderId="6" xfId="0" applyFill="1" applyBorder="1" applyAlignment="1"/>
    <xf numFmtId="169" fontId="0" fillId="4" borderId="10" xfId="0" applyNumberFormat="1" applyFill="1" applyBorder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0" xfId="0" applyFont="1" applyBorder="1" applyAlignment="1" applyProtection="1">
      <protection locked="0"/>
    </xf>
    <xf numFmtId="0" fontId="2" fillId="2" borderId="13" xfId="1" applyFont="1" applyBorder="1" applyAlignment="1"/>
    <xf numFmtId="164" fontId="0" fillId="4" borderId="52" xfId="0" applyNumberFormat="1" applyFill="1" applyBorder="1"/>
    <xf numFmtId="169" fontId="0" fillId="4" borderId="28" xfId="0" applyNumberFormat="1" applyFill="1" applyBorder="1"/>
    <xf numFmtId="169" fontId="0" fillId="4" borderId="30" xfId="0" applyNumberFormat="1" applyFill="1" applyBorder="1"/>
    <xf numFmtId="169" fontId="0" fillId="4" borderId="25" xfId="0" applyNumberFormat="1" applyFill="1" applyBorder="1"/>
    <xf numFmtId="169" fontId="0" fillId="4" borderId="46" xfId="0" applyNumberFormat="1" applyFill="1" applyBorder="1"/>
    <xf numFmtId="0" fontId="0" fillId="0" borderId="0" xfId="0" applyAlignment="1">
      <alignment wrapText="1"/>
    </xf>
    <xf numFmtId="169" fontId="0" fillId="0" borderId="50" xfId="0" applyNumberFormat="1" applyFill="1" applyBorder="1"/>
    <xf numFmtId="4" fontId="5" fillId="0" borderId="22" xfId="0" applyNumberFormat="1" applyFont="1" applyBorder="1" applyProtection="1">
      <protection locked="0"/>
    </xf>
    <xf numFmtId="2" fontId="5" fillId="0" borderId="12" xfId="0" applyNumberFormat="1" applyFont="1" applyBorder="1" applyAlignment="1"/>
    <xf numFmtId="4" fontId="0" fillId="4" borderId="49" xfId="0" applyNumberFormat="1" applyFill="1" applyBorder="1"/>
    <xf numFmtId="0" fontId="1" fillId="2" borderId="13" xfId="1" applyNumberFormat="1" applyBorder="1" applyAlignment="1">
      <alignment horizontal="center"/>
    </xf>
    <xf numFmtId="0" fontId="1" fillId="2" borderId="14" xfId="1" applyNumberFormat="1" applyBorder="1" applyAlignment="1">
      <alignment horizontal="center"/>
    </xf>
    <xf numFmtId="0" fontId="9" fillId="0" borderId="20" xfId="2" applyFont="1" applyFill="1" applyBorder="1" applyAlignment="1" applyProtection="1"/>
    <xf numFmtId="0" fontId="9" fillId="0" borderId="28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11" xfId="0" applyFont="1" applyFill="1" applyBorder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wrapText="1"/>
    </xf>
    <xf numFmtId="0" fontId="6" fillId="0" borderId="42" xfId="0" applyFont="1" applyBorder="1" applyAlignment="1">
      <alignment wrapText="1"/>
    </xf>
    <xf numFmtId="0" fontId="6" fillId="0" borderId="20" xfId="0" applyFont="1" applyBorder="1" applyAlignment="1"/>
    <xf numFmtId="0" fontId="6" fillId="0" borderId="28" xfId="0" applyFont="1" applyBorder="1" applyAlignment="1"/>
    <xf numFmtId="0" fontId="0" fillId="4" borderId="13" xfId="0" applyFill="1" applyBorder="1" applyAlignment="1"/>
    <xf numFmtId="0" fontId="0" fillId="4" borderId="14" xfId="0" applyFill="1" applyBorder="1" applyAlignment="1"/>
    <xf numFmtId="0" fontId="0" fillId="4" borderId="8" xfId="0" applyFill="1" applyBorder="1" applyAlignment="1"/>
    <xf numFmtId="0" fontId="0" fillId="4" borderId="32" xfId="0" applyFill="1" applyBorder="1" applyAlignment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44" xfId="0" applyFont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3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Alignment="1">
      <alignment horizontal="center" wrapText="1"/>
    </xf>
    <xf numFmtId="0" fontId="15" fillId="0" borderId="0" xfId="0" applyFont="1" applyAlignment="1">
      <alignment horizontal="center"/>
    </xf>
    <xf numFmtId="0" fontId="19" fillId="0" borderId="0" xfId="0" applyFont="1" applyBorder="1" applyAlignment="1" applyProtection="1">
      <alignment wrapText="1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0" fillId="0" borderId="0" xfId="0" applyAlignment="1">
      <alignment horizontal="center" vertical="center"/>
    </xf>
    <xf numFmtId="0" fontId="1" fillId="2" borderId="14" xfId="1" applyBorder="1" applyAlignment="1"/>
    <xf numFmtId="0" fontId="0" fillId="0" borderId="14" xfId="0" applyBorder="1" applyAlignment="1"/>
    <xf numFmtId="0" fontId="0" fillId="0" borderId="44" xfId="0" applyBorder="1" applyAlignment="1"/>
    <xf numFmtId="0" fontId="2" fillId="2" borderId="13" xfId="1" applyFont="1" applyBorder="1" applyAlignment="1">
      <alignment horizontal="center"/>
    </xf>
    <xf numFmtId="0" fontId="2" fillId="2" borderId="14" xfId="1" applyFont="1" applyBorder="1" applyAlignment="1">
      <alignment horizontal="center"/>
    </xf>
    <xf numFmtId="0" fontId="2" fillId="2" borderId="44" xfId="1" applyFont="1" applyBorder="1" applyAlignment="1">
      <alignment horizontal="center"/>
    </xf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" fillId="2" borderId="13" xfId="1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44" xfId="0" applyNumberFormat="1" applyBorder="1" applyAlignment="1">
      <alignment horizontal="center"/>
    </xf>
    <xf numFmtId="0" fontId="1" fillId="2" borderId="13" xfId="1" applyBorder="1" applyAlignment="1">
      <alignment horizontal="right"/>
    </xf>
    <xf numFmtId="0" fontId="1" fillId="2" borderId="14" xfId="1" applyBorder="1" applyAlignment="1">
      <alignment horizontal="right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1" fillId="2" borderId="13" xfId="1" applyFont="1" applyBorder="1" applyAlignment="1">
      <alignment horizontal="center"/>
    </xf>
    <xf numFmtId="0" fontId="21" fillId="2" borderId="14" xfId="1" applyFont="1" applyBorder="1" applyAlignment="1">
      <alignment horizontal="center"/>
    </xf>
    <xf numFmtId="0" fontId="21" fillId="2" borderId="44" xfId="1" applyFont="1" applyBorder="1" applyAlignment="1">
      <alignment horizontal="center"/>
    </xf>
    <xf numFmtId="0" fontId="1" fillId="2" borderId="44" xfId="1" applyBorder="1" applyAlignment="1">
      <alignment horizontal="right"/>
    </xf>
    <xf numFmtId="0" fontId="20" fillId="0" borderId="0" xfId="4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BreakPreview" topLeftCell="A7" zoomScaleNormal="100" zoomScaleSheetLayoutView="100" workbookViewId="0">
      <selection activeCell="N37" sqref="N37:N41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U1" s="17"/>
      <c r="AV1" s="17"/>
    </row>
    <row r="2" spans="1:48" ht="15.75" thickBot="1" x14ac:dyDescent="0.3">
      <c r="A2" s="132" t="s">
        <v>0</v>
      </c>
      <c r="B2" s="133"/>
      <c r="C2" s="133"/>
      <c r="D2" s="133"/>
      <c r="E2" s="133"/>
      <c r="F2" s="133"/>
      <c r="G2" s="134"/>
      <c r="H2" s="148" t="s">
        <v>55</v>
      </c>
      <c r="I2" s="149"/>
      <c r="J2" s="150"/>
      <c r="K2" s="129"/>
      <c r="L2" s="130"/>
      <c r="M2" s="130"/>
      <c r="N2" s="130"/>
      <c r="O2" s="130"/>
      <c r="P2" s="130"/>
      <c r="Q2" s="130"/>
      <c r="R2" s="130"/>
      <c r="S2" s="130"/>
      <c r="T2" s="130"/>
      <c r="U2" s="131"/>
      <c r="V2" s="142" t="s">
        <v>1</v>
      </c>
      <c r="W2" s="143"/>
      <c r="X2" s="139" t="s">
        <v>3</v>
      </c>
      <c r="Y2" s="140"/>
      <c r="Z2" s="140"/>
      <c r="AA2" s="140"/>
      <c r="AB2" s="140"/>
      <c r="AC2" s="141"/>
      <c r="AD2" s="142" t="s">
        <v>2</v>
      </c>
      <c r="AE2" s="151"/>
      <c r="AF2" s="94">
        <v>2022</v>
      </c>
      <c r="AG2" s="95"/>
      <c r="AH2" s="95"/>
      <c r="AI2" s="83"/>
      <c r="AU2" s="17"/>
      <c r="AV2" s="17"/>
    </row>
    <row r="3" spans="1:48" ht="15.75" customHeight="1" thickBot="1" x14ac:dyDescent="0.3">
      <c r="B3" s="37"/>
      <c r="AH3" s="37"/>
      <c r="AI3" s="37"/>
      <c r="AU3" s="17"/>
      <c r="AV3" s="17"/>
    </row>
    <row r="4" spans="1:48" ht="15.75" customHeight="1" thickBot="1" x14ac:dyDescent="0.3">
      <c r="B4" s="61" t="s">
        <v>44</v>
      </c>
      <c r="C4" s="25">
        <v>1</v>
      </c>
      <c r="D4" s="26">
        <v>2</v>
      </c>
      <c r="E4" s="26">
        <v>3</v>
      </c>
      <c r="F4" s="26">
        <v>4</v>
      </c>
      <c r="G4" s="26">
        <v>5</v>
      </c>
      <c r="H4" s="26">
        <v>6</v>
      </c>
      <c r="I4" s="26">
        <v>7</v>
      </c>
      <c r="J4" s="26">
        <v>8</v>
      </c>
      <c r="K4" s="26">
        <v>9</v>
      </c>
      <c r="L4" s="26">
        <v>10</v>
      </c>
      <c r="M4" s="26">
        <v>11</v>
      </c>
      <c r="N4" s="26">
        <v>12</v>
      </c>
      <c r="O4" s="26">
        <v>13</v>
      </c>
      <c r="P4" s="26">
        <v>14</v>
      </c>
      <c r="Q4" s="26">
        <v>15</v>
      </c>
      <c r="R4" s="26">
        <v>16</v>
      </c>
      <c r="S4" s="26">
        <v>17</v>
      </c>
      <c r="T4" s="26">
        <v>18</v>
      </c>
      <c r="U4" s="26">
        <v>19</v>
      </c>
      <c r="V4" s="26">
        <v>20</v>
      </c>
      <c r="W4" s="26">
        <v>21</v>
      </c>
      <c r="X4" s="26">
        <v>22</v>
      </c>
      <c r="Y4" s="26">
        <v>23</v>
      </c>
      <c r="Z4" s="26">
        <v>24</v>
      </c>
      <c r="AA4" s="26">
        <v>25</v>
      </c>
      <c r="AB4" s="26">
        <v>26</v>
      </c>
      <c r="AC4" s="26">
        <v>27</v>
      </c>
      <c r="AD4" s="26">
        <v>28</v>
      </c>
      <c r="AE4" s="26">
        <f>IF(DAY(DATE($AF$2,AU18+1,0))=28,"",29)</f>
        <v>29</v>
      </c>
      <c r="AF4" s="26">
        <f>IF(OR(DAY(DATE($AF$2,$AU$18+1,0))=28,DAY(DATE($AF$2,$AU$18+1,0))=29),"",IF(DAY(DATE($AF$2,$AU$18+1,0))=29,"",30))</f>
        <v>30</v>
      </c>
      <c r="AG4" s="27">
        <f>IF(OR(DAY(DATE($AF$2,$AU$18+1,0))=28,DAY(DATE($AF$2,$AU$18+1,0))=29),"",IF(DAY(DATE($AF$2,$AU$18+1,0))=30,"",31))</f>
        <v>31</v>
      </c>
      <c r="AH4" s="144" t="s">
        <v>40</v>
      </c>
      <c r="AI4" s="146" t="s">
        <v>52</v>
      </c>
      <c r="AU4" s="17"/>
      <c r="AV4" s="17"/>
    </row>
    <row r="5" spans="1:48" ht="15.75" thickBot="1" x14ac:dyDescent="0.3">
      <c r="A5" s="107"/>
      <c r="B5" s="130"/>
      <c r="C5" s="28">
        <f t="shared" ref="C5:AD5" si="0">(DATE($AF$2,$AU$18,C4))</f>
        <v>44562</v>
      </c>
      <c r="D5" s="19">
        <f t="shared" si="0"/>
        <v>44563</v>
      </c>
      <c r="E5" s="19">
        <f t="shared" si="0"/>
        <v>44564</v>
      </c>
      <c r="F5" s="19">
        <f t="shared" si="0"/>
        <v>44565</v>
      </c>
      <c r="G5" s="19">
        <f t="shared" si="0"/>
        <v>44566</v>
      </c>
      <c r="H5" s="19">
        <f t="shared" si="0"/>
        <v>44567</v>
      </c>
      <c r="I5" s="19">
        <f t="shared" si="0"/>
        <v>44568</v>
      </c>
      <c r="J5" s="19">
        <f t="shared" si="0"/>
        <v>44569</v>
      </c>
      <c r="K5" s="19">
        <f t="shared" si="0"/>
        <v>44570</v>
      </c>
      <c r="L5" s="19">
        <f t="shared" si="0"/>
        <v>44571</v>
      </c>
      <c r="M5" s="19">
        <f t="shared" si="0"/>
        <v>44572</v>
      </c>
      <c r="N5" s="19">
        <f t="shared" si="0"/>
        <v>44573</v>
      </c>
      <c r="O5" s="19">
        <f t="shared" si="0"/>
        <v>44574</v>
      </c>
      <c r="P5" s="19">
        <f t="shared" si="0"/>
        <v>44575</v>
      </c>
      <c r="Q5" s="19">
        <f t="shared" si="0"/>
        <v>44576</v>
      </c>
      <c r="R5" s="19">
        <f t="shared" si="0"/>
        <v>44577</v>
      </c>
      <c r="S5" s="19">
        <f t="shared" si="0"/>
        <v>44578</v>
      </c>
      <c r="T5" s="19">
        <f t="shared" si="0"/>
        <v>44579</v>
      </c>
      <c r="U5" s="19">
        <f t="shared" si="0"/>
        <v>44580</v>
      </c>
      <c r="V5" s="19">
        <f t="shared" si="0"/>
        <v>44581</v>
      </c>
      <c r="W5" s="19">
        <f t="shared" si="0"/>
        <v>44582</v>
      </c>
      <c r="X5" s="19">
        <f t="shared" si="0"/>
        <v>44583</v>
      </c>
      <c r="Y5" s="19">
        <f t="shared" si="0"/>
        <v>44584</v>
      </c>
      <c r="Z5" s="19">
        <f t="shared" si="0"/>
        <v>44585</v>
      </c>
      <c r="AA5" s="19">
        <f t="shared" si="0"/>
        <v>44586</v>
      </c>
      <c r="AB5" s="19">
        <f t="shared" si="0"/>
        <v>44587</v>
      </c>
      <c r="AC5" s="19">
        <f t="shared" si="0"/>
        <v>44588</v>
      </c>
      <c r="AD5" s="19">
        <f t="shared" si="0"/>
        <v>44589</v>
      </c>
      <c r="AE5" s="19">
        <f>IF(ISERROR(DATE($AF$2,$AU$18,AE4)),"",(DATE($AF$2,$AU$18,AE4)))</f>
        <v>44590</v>
      </c>
      <c r="AF5" s="19">
        <f>IF(ISERROR(DATE($AF$2,$AU$18,AF4)),"",(DATE($AF$2,$AU$18,AF4)))</f>
        <v>44591</v>
      </c>
      <c r="AG5" s="29">
        <f>IF(ISERROR(DATE($AF$2,$AU$18,AG4)),"",(DATE($AF$2,$AU$18,AG4)))</f>
        <v>44592</v>
      </c>
      <c r="AH5" s="145"/>
      <c r="AI5" s="147"/>
      <c r="AU5" s="17"/>
      <c r="AV5" s="17"/>
    </row>
    <row r="6" spans="1:48" s="17" customFormat="1" ht="14.25" hidden="1" customHeight="1" thickBot="1" x14ac:dyDescent="0.3">
      <c r="A6" s="77"/>
      <c r="B6" s="79"/>
      <c r="C6" s="28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29"/>
      <c r="AH6" s="80"/>
      <c r="AI6" s="81"/>
    </row>
    <row r="7" spans="1:48" x14ac:dyDescent="0.25">
      <c r="A7" s="137" t="s">
        <v>35</v>
      </c>
      <c r="B7" s="138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1"/>
      <c r="AI7" s="34"/>
      <c r="AU7" s="17"/>
      <c r="AV7" s="17"/>
    </row>
    <row r="8" spans="1:48" x14ac:dyDescent="0.25">
      <c r="A8" s="103"/>
      <c r="B8" s="104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2"/>
      <c r="AI8" s="35"/>
      <c r="AU8" s="17"/>
      <c r="AV8" s="17"/>
    </row>
    <row r="9" spans="1:48" x14ac:dyDescent="0.25">
      <c r="A9" s="135" t="s">
        <v>34</v>
      </c>
      <c r="B9" s="136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2"/>
      <c r="AI9" s="35"/>
      <c r="AU9" s="17"/>
      <c r="AV9" s="17"/>
    </row>
    <row r="10" spans="1:48" x14ac:dyDescent="0.25">
      <c r="A10" s="105"/>
      <c r="B10" s="106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3"/>
      <c r="AI10" s="36"/>
      <c r="AU10" s="17"/>
      <c r="AV10" s="17"/>
    </row>
    <row r="11" spans="1:48" s="17" customFormat="1" x14ac:dyDescent="0.25">
      <c r="A11" s="59" t="s">
        <v>36</v>
      </c>
      <c r="B11" s="33"/>
      <c r="C11" s="30"/>
      <c r="D11" s="1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1"/>
      <c r="AH11" s="85">
        <f>SUM(C11:AG11)</f>
        <v>0</v>
      </c>
      <c r="AI11" s="48">
        <f>IFERROR(IF(ISNUMBER(SEARCH("*EŠIF*",A11)),0,IF(ISNUMBER(SEARCH("*DOVP*",A11)),SUM(C11:AG11),SUM(C11:AG11)/$AH$15*(SUM($B$20:$B$21))+SUM(C11:AG11)/$AH$15*(SUM($B$22:$B$27)))),0)</f>
        <v>0</v>
      </c>
    </row>
    <row r="12" spans="1:48" ht="30.75" thickBot="1" x14ac:dyDescent="0.3">
      <c r="A12" s="60" t="s">
        <v>37</v>
      </c>
      <c r="B12" s="33"/>
      <c r="C12" s="32"/>
      <c r="D12" s="4"/>
      <c r="E12" s="4"/>
      <c r="F12" s="4"/>
      <c r="G12" s="55"/>
      <c r="H12" s="4"/>
      <c r="I12" s="4"/>
      <c r="J12" s="57"/>
      <c r="K12" s="4"/>
      <c r="L12" s="56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8"/>
      <c r="AH12" s="86">
        <f>SUM(C12:AG12)</f>
        <v>0</v>
      </c>
      <c r="AI12" s="78">
        <f t="shared" ref="AI12:AI14" si="1">IFERROR(IF(ISNUMBER(SEARCH("*EŠIF*",A12)),0,IF(ISNUMBER(SEARCH("*DOVP*",A12)),SUM(C12:AG12),SUM(C12:AG12)/$AH$15*(SUM($B$20:$B$21))+SUM(C12:AG12)/$AH$15*(SUM($B$22:$B$27)))),0)</f>
        <v>0</v>
      </c>
      <c r="AU12" s="17"/>
      <c r="AV12" s="17"/>
    </row>
    <row r="13" spans="1:48" ht="15.75" thickBot="1" x14ac:dyDescent="0.3">
      <c r="A13" s="107" t="s">
        <v>38</v>
      </c>
      <c r="B13" s="108"/>
      <c r="C13" s="43"/>
      <c r="D13" s="39"/>
      <c r="E13" s="40"/>
      <c r="F13" s="40"/>
      <c r="G13" s="39"/>
      <c r="H13" s="58"/>
      <c r="I13" s="39"/>
      <c r="J13" s="39"/>
      <c r="K13" s="39"/>
      <c r="L13" s="39"/>
      <c r="M13" s="39"/>
      <c r="N13" s="40"/>
      <c r="O13" s="40"/>
      <c r="P13" s="39"/>
      <c r="Q13" s="39"/>
      <c r="R13" s="39"/>
      <c r="S13" s="39"/>
      <c r="T13" s="39"/>
      <c r="U13" s="40"/>
      <c r="V13" s="40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87">
        <f>SUM(C13:AG13)</f>
        <v>0</v>
      </c>
      <c r="AI13" s="36">
        <f t="shared" si="1"/>
        <v>0</v>
      </c>
    </row>
    <row r="14" spans="1:48" s="17" customFormat="1" ht="15.75" thickBot="1" x14ac:dyDescent="0.3">
      <c r="A14" s="109" t="s">
        <v>39</v>
      </c>
      <c r="B14" s="110"/>
      <c r="C14" s="41"/>
      <c r="D14" s="40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0"/>
      <c r="AC14" s="40"/>
      <c r="AD14" s="49"/>
      <c r="AE14" s="49"/>
      <c r="AF14" s="49"/>
      <c r="AG14" s="49"/>
      <c r="AH14" s="88">
        <f>SUM(C14:AG14)</f>
        <v>0</v>
      </c>
      <c r="AI14" s="48">
        <f t="shared" si="1"/>
        <v>0</v>
      </c>
    </row>
    <row r="15" spans="1:48" ht="15.75" thickBot="1" x14ac:dyDescent="0.3">
      <c r="B15" s="76" t="s">
        <v>45</v>
      </c>
      <c r="C15" s="50">
        <f>SUM(C6:C14)</f>
        <v>0</v>
      </c>
      <c r="D15" s="51">
        <f>SUM(D6:D14)</f>
        <v>0</v>
      </c>
      <c r="E15" s="51">
        <f t="shared" ref="E15:AG15" si="2">SUM(E6:E14)</f>
        <v>0</v>
      </c>
      <c r="F15" s="51">
        <f t="shared" si="2"/>
        <v>0</v>
      </c>
      <c r="G15" s="51">
        <f t="shared" si="2"/>
        <v>0</v>
      </c>
      <c r="H15" s="51">
        <f t="shared" si="2"/>
        <v>0</v>
      </c>
      <c r="I15" s="51">
        <f t="shared" si="2"/>
        <v>0</v>
      </c>
      <c r="J15" s="51">
        <f t="shared" si="2"/>
        <v>0</v>
      </c>
      <c r="K15" s="51">
        <f t="shared" si="2"/>
        <v>0</v>
      </c>
      <c r="L15" s="51">
        <f t="shared" si="2"/>
        <v>0</v>
      </c>
      <c r="M15" s="51">
        <f t="shared" si="2"/>
        <v>0</v>
      </c>
      <c r="N15" s="51">
        <f t="shared" si="2"/>
        <v>0</v>
      </c>
      <c r="O15" s="51">
        <f t="shared" si="2"/>
        <v>0</v>
      </c>
      <c r="P15" s="51">
        <f t="shared" si="2"/>
        <v>0</v>
      </c>
      <c r="Q15" s="51">
        <f t="shared" si="2"/>
        <v>0</v>
      </c>
      <c r="R15" s="51">
        <f t="shared" si="2"/>
        <v>0</v>
      </c>
      <c r="S15" s="51">
        <f t="shared" si="2"/>
        <v>0</v>
      </c>
      <c r="T15" s="51">
        <f t="shared" si="2"/>
        <v>0</v>
      </c>
      <c r="U15" s="51">
        <f t="shared" si="2"/>
        <v>0</v>
      </c>
      <c r="V15" s="51">
        <f t="shared" si="2"/>
        <v>0</v>
      </c>
      <c r="W15" s="51">
        <f t="shared" si="2"/>
        <v>0</v>
      </c>
      <c r="X15" s="51">
        <f t="shared" si="2"/>
        <v>0</v>
      </c>
      <c r="Y15" s="51">
        <f t="shared" si="2"/>
        <v>0</v>
      </c>
      <c r="Z15" s="51">
        <f t="shared" si="2"/>
        <v>0</v>
      </c>
      <c r="AA15" s="51">
        <f t="shared" si="2"/>
        <v>0</v>
      </c>
      <c r="AB15" s="51">
        <f t="shared" si="2"/>
        <v>0</v>
      </c>
      <c r="AC15" s="51">
        <f t="shared" si="2"/>
        <v>0</v>
      </c>
      <c r="AD15" s="51">
        <f t="shared" si="2"/>
        <v>0</v>
      </c>
      <c r="AE15" s="51">
        <f t="shared" si="2"/>
        <v>0</v>
      </c>
      <c r="AF15" s="51">
        <f t="shared" si="2"/>
        <v>0</v>
      </c>
      <c r="AG15" s="51">
        <f t="shared" si="2"/>
        <v>0</v>
      </c>
      <c r="AH15" s="90"/>
      <c r="AI15" s="84"/>
    </row>
    <row r="16" spans="1:48" ht="11.25" customHeight="1" x14ac:dyDescent="0.25"/>
    <row r="17" spans="1:53" ht="15.75" thickBot="1" x14ac:dyDescent="0.3"/>
    <row r="18" spans="1:53" ht="15.75" thickBot="1" x14ac:dyDescent="0.3">
      <c r="A18" s="99" t="s">
        <v>13</v>
      </c>
      <c r="B18" s="100"/>
      <c r="K18" s="111" t="s">
        <v>50</v>
      </c>
      <c r="L18" s="112"/>
      <c r="M18" s="112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3"/>
      <c r="AS18">
        <v>2016</v>
      </c>
      <c r="AU18" s="17">
        <f>MONTH(DATEVALUE(X2&amp;" 1"))</f>
        <v>1</v>
      </c>
      <c r="AV18" s="96" t="s">
        <v>21</v>
      </c>
      <c r="AW18" s="97"/>
      <c r="AX18" s="97"/>
      <c r="AY18" s="97"/>
      <c r="AZ18" s="98"/>
      <c r="BA18" s="20">
        <f>DATE($AF$2,1,1)</f>
        <v>44562</v>
      </c>
    </row>
    <row r="19" spans="1:53" ht="15.75" thickBot="1" x14ac:dyDescent="0.3">
      <c r="A19" s="101"/>
      <c r="B19" s="102"/>
      <c r="K19" s="114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6"/>
      <c r="AS19">
        <v>2017</v>
      </c>
      <c r="AV19" s="96" t="s">
        <v>22</v>
      </c>
      <c r="AW19" s="97"/>
      <c r="AX19" s="97"/>
      <c r="AY19" s="97"/>
      <c r="AZ19" s="98"/>
      <c r="BA19" s="20">
        <f>DATE($AF$2,1,6)</f>
        <v>44567</v>
      </c>
    </row>
    <row r="20" spans="1:53" ht="21" customHeight="1" x14ac:dyDescent="0.25">
      <c r="A20" s="66" t="s">
        <v>14</v>
      </c>
      <c r="B20" s="91"/>
      <c r="K20" s="117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9"/>
      <c r="AS20">
        <v>2018</v>
      </c>
      <c r="AT20" s="17"/>
      <c r="AU20" s="17"/>
      <c r="AV20" s="69" t="s">
        <v>23</v>
      </c>
      <c r="AW20" s="70"/>
      <c r="AX20" s="70"/>
      <c r="AY20" s="70"/>
      <c r="AZ20" s="71"/>
      <c r="BA20" s="20">
        <f>BA21-3</f>
        <v>44666</v>
      </c>
    </row>
    <row r="21" spans="1:53" x14ac:dyDescent="0.25">
      <c r="A21" s="52" t="s">
        <v>15</v>
      </c>
      <c r="B21" s="11"/>
      <c r="K21" s="117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9"/>
      <c r="AS21" s="17">
        <v>2019</v>
      </c>
      <c r="AT21" s="17"/>
      <c r="AU21" s="17"/>
      <c r="AV21" s="69" t="s">
        <v>33</v>
      </c>
      <c r="AW21" s="70"/>
      <c r="AX21" s="70"/>
      <c r="AY21" s="70"/>
      <c r="AZ21" s="71"/>
      <c r="BA21" s="20">
        <f>DOLLAR(("4/"&amp;AF2)/7+MOD(19*MOD($AF$2,19)-7,30)*14%,)*7-5</f>
        <v>44669</v>
      </c>
    </row>
    <row r="22" spans="1:53" x14ac:dyDescent="0.25">
      <c r="A22" s="52" t="s">
        <v>16</v>
      </c>
      <c r="B22" s="11"/>
      <c r="K22" s="117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9"/>
      <c r="AS22" s="17">
        <v>2020</v>
      </c>
      <c r="AT22" s="17"/>
      <c r="AU22" s="17"/>
      <c r="AV22" s="69" t="s">
        <v>24</v>
      </c>
      <c r="AW22" s="70"/>
      <c r="AX22" s="70"/>
      <c r="AY22" s="70"/>
      <c r="AZ22" s="71"/>
      <c r="BA22" s="20">
        <f>DATE($AF$2,5,1)</f>
        <v>44682</v>
      </c>
    </row>
    <row r="23" spans="1:53" x14ac:dyDescent="0.25">
      <c r="A23" s="52" t="s">
        <v>51</v>
      </c>
      <c r="B23" s="11"/>
      <c r="K23" s="117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9"/>
      <c r="AS23" s="17">
        <v>2021</v>
      </c>
      <c r="AT23" s="17"/>
      <c r="AU23" s="17"/>
      <c r="AV23" s="69" t="s">
        <v>25</v>
      </c>
      <c r="AW23" s="70"/>
      <c r="AX23" s="70"/>
      <c r="AY23" s="70"/>
      <c r="AZ23" s="71"/>
      <c r="BA23" s="20">
        <f>DATE($AF$2,5,8)</f>
        <v>44689</v>
      </c>
    </row>
    <row r="24" spans="1:53" ht="15.75" thickBot="1" x14ac:dyDescent="0.3">
      <c r="A24" s="52" t="s">
        <v>17</v>
      </c>
      <c r="B24" s="12"/>
      <c r="K24" s="120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  <c r="AS24" s="17">
        <v>2022</v>
      </c>
      <c r="AT24" s="17"/>
      <c r="AU24" s="17"/>
      <c r="AV24" s="69" t="s">
        <v>26</v>
      </c>
      <c r="AW24" s="70"/>
      <c r="AX24" s="70"/>
      <c r="AY24" s="70"/>
      <c r="AZ24" s="71"/>
      <c r="BA24" s="20">
        <f>DATE($AF$2,7,5)</f>
        <v>44747</v>
      </c>
    </row>
    <row r="25" spans="1:53" x14ac:dyDescent="0.25">
      <c r="A25" s="52" t="s">
        <v>18</v>
      </c>
      <c r="B25" s="12"/>
      <c r="AS25" s="17">
        <v>2023</v>
      </c>
      <c r="AT25" s="17"/>
      <c r="AU25" s="17"/>
      <c r="AV25" s="69" t="s">
        <v>27</v>
      </c>
      <c r="AW25" s="70"/>
      <c r="AX25" s="70"/>
      <c r="AY25" s="70"/>
      <c r="AZ25" s="71"/>
      <c r="BA25" s="20">
        <f>DATE($AF$2,8,29)</f>
        <v>44802</v>
      </c>
    </row>
    <row r="26" spans="1:53" x14ac:dyDescent="0.25">
      <c r="A26" s="52" t="s">
        <v>19</v>
      </c>
      <c r="B26" s="12"/>
      <c r="AS26" s="16" t="s">
        <v>3</v>
      </c>
      <c r="AT26" s="17"/>
      <c r="AU26" s="17"/>
      <c r="AV26" s="69" t="s">
        <v>28</v>
      </c>
      <c r="AW26" s="70"/>
      <c r="AX26" s="70"/>
      <c r="AY26" s="70"/>
      <c r="AZ26" s="71"/>
      <c r="BA26" s="20">
        <f>DATE($AF$2,9,1)</f>
        <v>44805</v>
      </c>
    </row>
    <row r="27" spans="1:53" ht="15.75" thickBot="1" x14ac:dyDescent="0.3">
      <c r="A27" s="53" t="s">
        <v>20</v>
      </c>
      <c r="B27" s="92"/>
      <c r="AS27" s="16" t="s">
        <v>4</v>
      </c>
      <c r="AT27" s="17"/>
      <c r="AU27" s="17"/>
      <c r="AV27" s="69" t="s">
        <v>29</v>
      </c>
      <c r="AW27" s="70"/>
      <c r="AX27" s="70"/>
      <c r="AY27" s="70"/>
      <c r="AZ27" s="71"/>
      <c r="BA27" s="20">
        <f>DATE($AF$2,9,15)</f>
        <v>44819</v>
      </c>
    </row>
    <row r="28" spans="1:53" ht="15.75" thickBot="1" x14ac:dyDescent="0.3">
      <c r="A28" s="54" t="s">
        <v>46</v>
      </c>
      <c r="B28" s="93">
        <f>SUM(B20:B27)</f>
        <v>0</v>
      </c>
      <c r="AS28" s="16" t="s">
        <v>5</v>
      </c>
      <c r="AT28" s="17"/>
      <c r="AU28" s="17"/>
      <c r="AV28" s="69" t="s">
        <v>30</v>
      </c>
      <c r="AW28" s="70"/>
      <c r="AX28" s="70"/>
      <c r="AY28" s="70"/>
      <c r="AZ28" s="71"/>
      <c r="BA28" s="20">
        <f>DATE($AF$2,11,1)</f>
        <v>44866</v>
      </c>
    </row>
    <row r="29" spans="1:53" s="62" customFormat="1" ht="21" customHeight="1" x14ac:dyDescent="0.25">
      <c r="A29" s="67" t="s">
        <v>48</v>
      </c>
      <c r="B29" s="64"/>
      <c r="C29"/>
      <c r="D29"/>
      <c r="E29"/>
      <c r="F29"/>
      <c r="G29"/>
      <c r="AS29" s="16" t="s">
        <v>6</v>
      </c>
      <c r="AT29" s="17"/>
      <c r="AU29" s="15"/>
      <c r="AV29" s="69" t="s">
        <v>31</v>
      </c>
      <c r="AW29" s="70"/>
      <c r="AX29" s="70"/>
      <c r="AY29" s="70"/>
      <c r="AZ29" s="71"/>
      <c r="BA29" s="20">
        <f>DATE($AF$2,11,17)</f>
        <v>44882</v>
      </c>
    </row>
    <row r="30" spans="1:53" ht="38.25" customHeight="1" thickBot="1" x14ac:dyDescent="0.3">
      <c r="A30" s="68" t="s">
        <v>53</v>
      </c>
      <c r="B30" s="65"/>
      <c r="O30" t="s">
        <v>47</v>
      </c>
      <c r="AS30" s="16" t="s">
        <v>7</v>
      </c>
      <c r="AT30" s="17"/>
      <c r="AU30" s="15"/>
      <c r="AV30" s="69" t="s">
        <v>42</v>
      </c>
      <c r="AW30" s="70"/>
      <c r="AX30" s="70"/>
      <c r="AY30" s="70"/>
      <c r="AZ30" s="71"/>
      <c r="BA30" s="20">
        <f>DATE($AF$2,12,24)</f>
        <v>44919</v>
      </c>
    </row>
    <row r="31" spans="1:53" x14ac:dyDescent="0.25">
      <c r="A31" s="126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AS31" s="16" t="s">
        <v>8</v>
      </c>
      <c r="AT31" s="62"/>
      <c r="AU31" s="63"/>
      <c r="AV31" s="69" t="s">
        <v>32</v>
      </c>
      <c r="AW31" s="70"/>
      <c r="AX31" s="70"/>
      <c r="AY31" s="70"/>
      <c r="AZ31" s="71"/>
      <c r="BA31" s="20">
        <f>DATE($AF$2,12,25)</f>
        <v>44920</v>
      </c>
    </row>
    <row r="32" spans="1:53" ht="11.25" customHeight="1" thickBot="1" x14ac:dyDescent="0.3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89"/>
      <c r="O32" s="82"/>
      <c r="P32" s="82"/>
      <c r="Q32" s="82"/>
      <c r="R32" s="82"/>
      <c r="S32" s="82"/>
      <c r="T32" s="82"/>
      <c r="U32" s="124"/>
      <c r="V32" s="124"/>
      <c r="W32" s="124"/>
      <c r="AS32" s="16" t="s">
        <v>41</v>
      </c>
      <c r="AT32" s="17"/>
      <c r="AU32" s="15"/>
      <c r="AV32" s="73" t="s">
        <v>43</v>
      </c>
      <c r="AW32" s="74"/>
      <c r="AX32" s="74"/>
      <c r="AY32" s="74"/>
      <c r="AZ32" s="75"/>
      <c r="BA32" s="20">
        <f>DATE($AF$2,12,26)</f>
        <v>44921</v>
      </c>
    </row>
    <row r="33" spans="1:53" s="17" customFormat="1" ht="71.25" customHeight="1" x14ac:dyDescent="0.25">
      <c r="A33" s="125" t="s">
        <v>54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82"/>
      <c r="P33" s="82"/>
      <c r="Q33" s="82"/>
      <c r="R33" s="82"/>
      <c r="S33" s="82"/>
      <c r="T33" s="82"/>
      <c r="U33" s="82"/>
      <c r="V33" s="82"/>
      <c r="W33" s="82"/>
      <c r="AS33" s="16" t="s">
        <v>9</v>
      </c>
      <c r="AU33" s="15"/>
      <c r="AV33" s="72"/>
      <c r="AW33" s="72"/>
      <c r="AX33" s="72"/>
      <c r="AY33" s="72"/>
      <c r="AZ33" s="72"/>
      <c r="BA33" s="42"/>
    </row>
    <row r="34" spans="1:53" ht="24" customHeight="1" x14ac:dyDescent="0.2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AS34" s="16" t="s">
        <v>49</v>
      </c>
      <c r="AT34" s="17"/>
      <c r="AU34" s="17"/>
      <c r="AV34" s="17"/>
      <c r="AW34" s="3"/>
      <c r="AX34" s="17"/>
      <c r="AY34" s="17"/>
      <c r="AZ34" s="17"/>
      <c r="BA34" s="3"/>
    </row>
    <row r="35" spans="1:53" x14ac:dyDescent="0.25">
      <c r="AS35" s="16" t="s">
        <v>10</v>
      </c>
      <c r="AT35" s="17"/>
      <c r="AU35" s="17"/>
      <c r="AV35" s="17"/>
      <c r="AW35" s="17"/>
      <c r="AX35" s="17"/>
      <c r="AY35" s="17"/>
      <c r="AZ35" s="17"/>
      <c r="BA35" s="17"/>
    </row>
    <row r="36" spans="1:53" x14ac:dyDescent="0.25">
      <c r="AS36" s="16" t="s">
        <v>11</v>
      </c>
      <c r="AT36" s="17"/>
      <c r="AU36" s="17"/>
      <c r="AV36" s="17"/>
      <c r="AW36" s="17"/>
      <c r="AX36" s="17"/>
      <c r="AY36" s="17"/>
      <c r="AZ36" s="17"/>
      <c r="BA36" s="17"/>
    </row>
    <row r="37" spans="1:53" x14ac:dyDescent="0.25">
      <c r="AS37" s="16" t="s">
        <v>12</v>
      </c>
      <c r="AT37" s="17"/>
      <c r="AU37" s="17"/>
      <c r="AV37" s="17"/>
      <c r="AW37" s="17"/>
      <c r="AX37" s="17"/>
      <c r="AY37" s="17"/>
      <c r="AZ37" s="17"/>
      <c r="BA37" s="17"/>
    </row>
    <row r="38" spans="1:53" x14ac:dyDescent="0.25">
      <c r="AT38" s="17"/>
      <c r="AU38" s="17"/>
    </row>
    <row r="52" spans="2:6" x14ac:dyDescent="0.25">
      <c r="B52" s="17"/>
      <c r="F52" s="18"/>
    </row>
  </sheetData>
  <dataConsolidate/>
  <mergeCells count="26">
    <mergeCell ref="A32:M32"/>
    <mergeCell ref="U32:W32"/>
    <mergeCell ref="A33:N33"/>
    <mergeCell ref="A31:N31"/>
    <mergeCell ref="A1:AI1"/>
    <mergeCell ref="K2:U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  <mergeCell ref="AF2:AH2"/>
    <mergeCell ref="AV18:AZ18"/>
    <mergeCell ref="AV19:AZ19"/>
    <mergeCell ref="A18:B19"/>
    <mergeCell ref="A8:B8"/>
    <mergeCell ref="A10:B10"/>
    <mergeCell ref="A13:B13"/>
    <mergeCell ref="A14:B14"/>
    <mergeCell ref="K18:AI18"/>
    <mergeCell ref="K19:AI24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6">
      <formula>OR(WEEKDAY(C$5,2)=6,WEEKDAY(C$5,2)=7)</formula>
    </cfRule>
    <cfRule type="expression" dxfId="0" priority="207">
      <formula>VLOOKUP(C$5,$BA$18:$BA$32,1,0)</formula>
    </cfRule>
  </conditionalFormatting>
  <dataValidations disablePrompts="1" count="2">
    <dataValidation type="list" allowBlank="1" showInputMessage="1" showErrorMessage="1" sqref="AF2">
      <formula1>$AS$18:$AS$25</formula1>
    </dataValidation>
    <dataValidation type="list" allowBlank="1" showInputMessage="1" showErrorMessage="1" sqref="X2:AC2">
      <formula1>$AS$26:$AS$37</formula1>
    </dataValidation>
  </dataValidations>
  <pageMargins left="0.25" right="0.25" top="0.75" bottom="0.75" header="0.3" footer="0.3"/>
  <pageSetup paperSize="9" scale="58" orientation="landscape" r:id="rId1"/>
  <headerFooter>
    <oddFooter>&amp;C&amp;P/&amp;N
Platnosť: 02.02.2022, účinnosť: 02.02.2022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O20" sqref="O20"/>
    </sheetView>
  </sheetViews>
  <sheetFormatPr defaultRowHeight="15" x14ac:dyDescent="0.25"/>
  <cols>
    <col min="1" max="16384" width="9.140625" style="44"/>
  </cols>
  <sheetData>
    <row r="1" spans="1:13" ht="15" customHeight="1" x14ac:dyDescent="0.25">
      <c r="A1" s="152" t="s">
        <v>56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x14ac:dyDescent="0.25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x14ac:dyDescent="0.2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x14ac:dyDescent="0.25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</row>
    <row r="6" spans="1:13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</row>
    <row r="8" spans="1:13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</row>
    <row r="9" spans="1:13" x14ac:dyDescent="0.25">
      <c r="A9" s="152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</row>
    <row r="11" spans="1:13" x14ac:dyDescent="0.25">
      <c r="A11" s="152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</row>
    <row r="12" spans="1:13" x14ac:dyDescent="0.25">
      <c r="A12" s="152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</row>
    <row r="13" spans="1:13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</row>
    <row r="14" spans="1:13" x14ac:dyDescent="0.25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</row>
    <row r="15" spans="1:13" x14ac:dyDescent="0.25">
      <c r="A15" s="152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</row>
    <row r="16" spans="1:13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</row>
    <row r="17" spans="1:13" x14ac:dyDescent="0.25">
      <c r="A17" s="152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13" x14ac:dyDescent="0.25">
      <c r="A18" s="152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</row>
    <row r="19" spans="1:13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3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</row>
    <row r="21" spans="1:13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</row>
    <row r="22" spans="1:13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</row>
    <row r="23" spans="1:13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</row>
    <row r="24" spans="1:13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</row>
    <row r="25" spans="1:13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</row>
    <row r="26" spans="1:13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</row>
    <row r="27" spans="1:13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</row>
    <row r="28" spans="1:13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</row>
    <row r="29" spans="1:13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3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</row>
    <row r="31" spans="1:13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</row>
    <row r="32" spans="1:13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</row>
    <row r="33" spans="1:13" x14ac:dyDescent="0.25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7"/>
    </row>
    <row r="34" spans="1:13" x14ac:dyDescent="0.25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7"/>
    </row>
    <row r="35" spans="1:13" x14ac:dyDescent="0.2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7"/>
    </row>
    <row r="36" spans="1:13" x14ac:dyDescent="0.2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7"/>
    </row>
    <row r="37" spans="1:13" x14ac:dyDescent="0.25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</row>
    <row r="38" spans="1:13" x14ac:dyDescent="0.25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7"/>
    </row>
    <row r="39" spans="1:13" x14ac:dyDescent="0.25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x14ac:dyDescent="0.25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7"/>
    </row>
    <row r="42" spans="1:13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7"/>
    </row>
    <row r="43" spans="1:13" x14ac:dyDescent="0.25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7"/>
    </row>
    <row r="44" spans="1:13" x14ac:dyDescent="0.25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7"/>
    </row>
    <row r="45" spans="1:13" x14ac:dyDescent="0.25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7"/>
    </row>
    <row r="46" spans="1:13" x14ac:dyDescent="0.25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7"/>
    </row>
    <row r="47" spans="1:13" x14ac:dyDescent="0.2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7"/>
    </row>
    <row r="48" spans="1:13" x14ac:dyDescent="0.2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7"/>
    </row>
    <row r="49" spans="1:13" x14ac:dyDescent="0.2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7"/>
    </row>
    <row r="50" spans="1:13" x14ac:dyDescent="0.2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7"/>
    </row>
    <row r="51" spans="1:13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</row>
    <row r="52" spans="1:13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</row>
    <row r="53" spans="1:13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</row>
    <row r="54" spans="1:13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</row>
    <row r="55" spans="1:13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</row>
    <row r="56" spans="1:13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</row>
    <row r="57" spans="1:13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</row>
    <row r="58" spans="1:13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</row>
    <row r="59" spans="1:13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</row>
    <row r="60" spans="1:13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</row>
    <row r="61" spans="1:13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</row>
    <row r="62" spans="1:13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</row>
    <row r="63" spans="1:13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</row>
    <row r="64" spans="1:13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5"/>
    </row>
  </sheetData>
  <mergeCells count="1">
    <mergeCell ref="A1:M3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Marek Veľký</cp:lastModifiedBy>
  <cp:lastPrinted>2021-12-14T13:17:53Z</cp:lastPrinted>
  <dcterms:created xsi:type="dcterms:W3CDTF">2018-06-08T08:53:29Z</dcterms:created>
  <dcterms:modified xsi:type="dcterms:W3CDTF">2022-02-02T08:39:15Z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