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7330" windowHeight="10860" activeTab="1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62913"/>
</workbook>
</file>

<file path=xl/calcChain.xml><?xml version="1.0" encoding="utf-8"?>
<calcChain xmlns="http://schemas.openxmlformats.org/spreadsheetml/2006/main"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<sst xmlns="http://schemas.openxmlformats.org/spreadsheetml/2006/main" count="58" uniqueCount="57">
  <si>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</si>
  <si>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</si>
  <si>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</si>
  <si>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</si>
  <si>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</si>
  <si>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</si>
  <si>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</si>
  <si>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</si>
  <si>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</si>
  <si>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</si>
  <si>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</si>
  <si>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</si>
  <si>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</si>
  <si>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</si>
  <si>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</si>
  <si>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</si>
  <si>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</si>
  <si>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</si>
  <si>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</si>
  <si>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</si>
  <si>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</si>
  <si>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</si>
  <si>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</si>
  <si>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</si>
  <si>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</si>
  <si>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</si>
  <si>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</si>
  <si>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</si>
  <si>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</si>
  <si>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</si>
  <si>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</si>
  <si>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</si>
  <si>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</si>
  <si>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</si>
  <si>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</si>
  <si>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</si>
  <si>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</si>
  <si>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</si>
  <si>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</si>
  <si>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</si>
  <si>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</si>
  <si>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</si>
  <si>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</si>
  <si>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</si>
  <si>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</si>
  <si>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</si>
  <si>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</si>
  <si>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</si>
  <si>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</si>
  <si>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</si>
  <si>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</si>
  <si>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</si>
  <si>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</si>
  <si>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</si>
  <si>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</si>
  <si>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</si>
  <si>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r>
      <rPr>
        <b/>
        <sz val="8"/>
        <rFont val="Verdana"/>
        <family val="2"/>
        <charset val="238"/>
      </rPr>
      <t xml:space="preserve">1. „Meno osoby"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„Mesiac"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„Rok"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„Deň“ </t>
    </r>
    <r>
      <rPr>
        <sz val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rFont val="Verdana"/>
        <family val="2"/>
        <charset val="238"/>
      </rPr>
      <t>5. „Názov prijímateľa"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rFont val="Verdana"/>
        <family val="2"/>
        <charset val="238"/>
      </rPr>
      <t>6. "Kód projektu ITMS2014+:"</t>
    </r>
    <r>
      <rPr>
        <sz val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rFont val="Verdana"/>
        <family val="2"/>
        <charset val="238"/>
      </rPr>
      <t>7. "p.č. položky rozpočtu - práca na TPP"</t>
    </r>
    <r>
      <rPr>
        <sz val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rFont val="Verdana"/>
        <family val="2"/>
        <charset val="238"/>
      </rPr>
      <t xml:space="preserve">8. "p.č. položky rozpočtu - práca mimo TPP (DoVP/DoPČ)" -  </t>
    </r>
    <r>
      <rPr>
        <sz val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rFont val="Verdana"/>
        <family val="2"/>
        <charset val="238"/>
      </rPr>
      <t>9. "pracovné pomery mimo EŠIF (TPP)"</t>
    </r>
    <r>
      <rPr>
        <sz val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rFont val="Verdana"/>
        <family val="2"/>
        <charset val="238"/>
      </rPr>
      <t>10. "pracovné pomery mimo EŠIF (DoVP/DoPČ)"</t>
    </r>
    <r>
      <rPr>
        <sz val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rFont val="Verdana"/>
        <family val="2"/>
        <charset val="238"/>
      </rPr>
      <t xml:space="preserve">11. "∑ odpracovaných hodín" - </t>
    </r>
    <r>
      <rPr>
        <sz val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rFont val="Verdana"/>
        <family val="2"/>
        <charset val="238"/>
      </rPr>
      <t>12. "∑  oprávnených hodín"</t>
    </r>
    <r>
      <rPr>
        <sz val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rFont val="Verdana"/>
        <family val="2"/>
        <charset val="238"/>
      </rPr>
      <t xml:space="preserve"> použije sa v sumarizačnom hárk</t>
    </r>
    <r>
      <rPr>
        <sz val="8"/>
        <rFont val="Verdana"/>
        <family val="2"/>
        <charset val="238"/>
      </rPr>
      <t xml:space="preserve">u
</t>
    </r>
    <r>
      <rPr>
        <b/>
        <sz val="8"/>
        <rFont val="Verdana"/>
        <family val="2"/>
        <charset val="238"/>
      </rPr>
      <t xml:space="preserve">13. "∑  reálne odpracovaných hodín" </t>
    </r>
    <r>
      <rPr>
        <sz val="8"/>
        <rFont val="Verdana"/>
        <family val="2"/>
        <charset val="238"/>
      </rPr>
      <t>(bunka AH15)</t>
    </r>
    <r>
      <rPr>
        <b/>
        <sz val="8"/>
        <rFont val="Verdana"/>
        <family val="2"/>
        <charset val="238"/>
      </rPr>
      <t xml:space="preserve">- </t>
    </r>
    <r>
      <rPr>
        <sz val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 xml:space="preserve">
</t>
    </r>
    <r>
      <rPr>
        <b/>
        <i/>
        <sz val="8"/>
        <rFont val="Verdana"/>
        <family val="2"/>
        <charset val="238"/>
      </rPr>
      <t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</t>
    </r>
    <r>
      <rPr>
        <b/>
        <i/>
        <u/>
        <sz val="8"/>
        <rFont val="Verdana"/>
        <family val="2"/>
        <charset val="238"/>
      </rPr>
      <t>Počet hodín zamestnanca v danom mesiaci</t>
    </r>
    <r>
      <rPr>
        <b/>
        <i/>
        <sz val="8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</si>
</sst>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8"/>
      <name val="Verdana"/>
      <family val="2"/>
      <charset val="238"/>
    </font>
    <font>
      <b/>
      <i/>
      <u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3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66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6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9" fillId="0" borderId="0" xfId="0" applyFont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4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4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0" fillId="4" borderId="13" xfId="0" applyFill="1" applyBorder="1" applyAlignment="1"/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1" fillId="2" borderId="13" xfId="1" applyFont="1" applyBorder="1" applyAlignment="1">
      <alignment horizontal="center"/>
    </xf>
    <xf numFmtId="0" fontId="21" fillId="2" borderId="14" xfId="1" applyFont="1" applyBorder="1" applyAlignment="1">
      <alignment horizontal="center"/>
    </xf>
    <xf numFmtId="0" fontId="21" fillId="2" borderId="44" xfId="1" applyFont="1" applyBorder="1" applyAlignment="1">
      <alignment horizontal="center"/>
    </xf>
    <xf numFmtId="0" fontId="1" fillId="2" borderId="44" xfId="1" applyBorder="1" applyAlignment="1">
      <alignment horizontal="right"/>
    </xf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20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view="pageLayout" topLeftCell="A22" zoomScaleNormal="100" zoomScaleSheetLayoutView="100" workbookViewId="0">
      <selection activeCell="N37" sqref="N37:N41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U1" s="17"/>
      <c r="AV1" s="17"/>
    </row>
    <row r="2" spans="1:48" ht="15.75" thickBot="1" x14ac:dyDescent="0.3">
      <c r="A2" s="103" t="s">
        <v>0</v>
      </c>
      <c r="B2" s="104"/>
      <c r="C2" s="104"/>
      <c r="D2" s="104"/>
      <c r="E2" s="104"/>
      <c r="F2" s="104"/>
      <c r="G2" s="105"/>
      <c r="H2" s="120" t="s">
        <v>55</v>
      </c>
      <c r="I2" s="121"/>
      <c r="J2" s="122"/>
      <c r="K2" s="100"/>
      <c r="L2" s="101"/>
      <c r="M2" s="101"/>
      <c r="N2" s="101"/>
      <c r="O2" s="101"/>
      <c r="P2" s="101"/>
      <c r="Q2" s="101"/>
      <c r="R2" s="101"/>
      <c r="S2" s="101"/>
      <c r="T2" s="101"/>
      <c r="U2" s="102"/>
      <c r="V2" s="114" t="s">
        <v>1</v>
      </c>
      <c r="W2" s="115"/>
      <c r="X2" s="110" t="s">
        <v>3</v>
      </c>
      <c r="Y2" s="111"/>
      <c r="Z2" s="111"/>
      <c r="AA2" s="111"/>
      <c r="AB2" s="111"/>
      <c r="AC2" s="112"/>
      <c r="AD2" s="114" t="s">
        <v>2</v>
      </c>
      <c r="AE2" s="123"/>
      <c r="AF2" s="124">
        <v>2022</v>
      </c>
      <c r="AG2" s="125"/>
      <c r="AH2" s="125"/>
      <c r="AI2" s="83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1" t="s">
        <v>44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16" t="s">
        <v>40</v>
      </c>
      <c r="AI4" s="118" t="s">
        <v>52</v>
      </c>
      <c r="AU4" s="17"/>
      <c r="AV4" s="17"/>
    </row>
    <row r="5" spans="1:48" ht="15.75" thickBot="1" x14ac:dyDescent="0.3">
      <c r="A5" s="113"/>
      <c r="B5" s="101"/>
      <c r="C5" s="28">
        <f t="shared" ref="C5:AD5" si="0">(DATE($AF$2,$AU$18,C4))</f>
        <v>44562</v>
      </c>
      <c r="D5" s="19">
        <f t="shared" si="0"/>
        <v>44563</v>
      </c>
      <c r="E5" s="19">
        <f t="shared" si="0"/>
        <v>44564</v>
      </c>
      <c r="F5" s="19">
        <f t="shared" si="0"/>
        <v>44565</v>
      </c>
      <c r="G5" s="19">
        <f t="shared" si="0"/>
        <v>44566</v>
      </c>
      <c r="H5" s="19">
        <f t="shared" si="0"/>
        <v>44567</v>
      </c>
      <c r="I5" s="19">
        <f t="shared" si="0"/>
        <v>44568</v>
      </c>
      <c r="J5" s="19">
        <f t="shared" si="0"/>
        <v>44569</v>
      </c>
      <c r="K5" s="19">
        <f t="shared" si="0"/>
        <v>44570</v>
      </c>
      <c r="L5" s="19">
        <f t="shared" si="0"/>
        <v>44571</v>
      </c>
      <c r="M5" s="19">
        <f t="shared" si="0"/>
        <v>44572</v>
      </c>
      <c r="N5" s="19">
        <f t="shared" si="0"/>
        <v>44573</v>
      </c>
      <c r="O5" s="19">
        <f t="shared" si="0"/>
        <v>44574</v>
      </c>
      <c r="P5" s="19">
        <f t="shared" si="0"/>
        <v>44575</v>
      </c>
      <c r="Q5" s="19">
        <f t="shared" si="0"/>
        <v>44576</v>
      </c>
      <c r="R5" s="19">
        <f t="shared" si="0"/>
        <v>44577</v>
      </c>
      <c r="S5" s="19">
        <f t="shared" si="0"/>
        <v>44578</v>
      </c>
      <c r="T5" s="19">
        <f t="shared" si="0"/>
        <v>44579</v>
      </c>
      <c r="U5" s="19">
        <f t="shared" si="0"/>
        <v>44580</v>
      </c>
      <c r="V5" s="19">
        <f t="shared" si="0"/>
        <v>44581</v>
      </c>
      <c r="W5" s="19">
        <f t="shared" si="0"/>
        <v>44582</v>
      </c>
      <c r="X5" s="19">
        <f t="shared" si="0"/>
        <v>44583</v>
      </c>
      <c r="Y5" s="19">
        <f t="shared" si="0"/>
        <v>44584</v>
      </c>
      <c r="Z5" s="19">
        <f t="shared" si="0"/>
        <v>44585</v>
      </c>
      <c r="AA5" s="19">
        <f t="shared" si="0"/>
        <v>44586</v>
      </c>
      <c r="AB5" s="19">
        <f t="shared" si="0"/>
        <v>44587</v>
      </c>
      <c r="AC5" s="19">
        <f t="shared" si="0"/>
        <v>44588</v>
      </c>
      <c r="AD5" s="19">
        <f t="shared" si="0"/>
        <v>44589</v>
      </c>
      <c r="AE5" s="19">
        <f>IF(ISERROR(DATE($AF$2,$AU$18,AE4)),"",(DATE($AF$2,$AU$18,AE4)))</f>
        <v>44590</v>
      </c>
      <c r="AF5" s="19">
        <f>IF(ISERROR(DATE($AF$2,$AU$18,AF4)),"",(DATE($AF$2,$AU$18,AF4)))</f>
        <v>44591</v>
      </c>
      <c r="AG5" s="29">
        <f>IF(ISERROR(DATE($AF$2,$AU$18,AG4)),"",(DATE($AF$2,$AU$18,AG4)))</f>
        <v>44592</v>
      </c>
      <c r="AH5" s="117"/>
      <c r="AI5" s="119"/>
      <c r="AU5" s="17"/>
      <c r="AV5" s="17"/>
    </row>
    <row r="6" spans="1:48" s="17" customFormat="1" ht="14.25" hidden="1" customHeight="1" thickBot="1" x14ac:dyDescent="0.3">
      <c r="A6" s="77"/>
      <c r="B6" s="79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80"/>
      <c r="AI6" s="81"/>
    </row>
    <row r="7" spans="1:48" x14ac:dyDescent="0.25">
      <c r="A7" s="108" t="s">
        <v>35</v>
      </c>
      <c r="B7" s="109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33"/>
      <c r="B8" s="134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06" t="s">
        <v>34</v>
      </c>
      <c r="B9" s="107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35"/>
      <c r="B10" s="136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9" t="s">
        <v>36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85">
        <f>SUM(C11:AG11)</f>
        <v>0</v>
      </c>
      <c r="AI11" s="48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0" t="s">
        <v>37</v>
      </c>
      <c r="B12" s="33"/>
      <c r="C12" s="32"/>
      <c r="D12" s="4"/>
      <c r="E12" s="4"/>
      <c r="F12" s="4"/>
      <c r="G12" s="55"/>
      <c r="H12" s="4"/>
      <c r="I12" s="4"/>
      <c r="J12" s="57"/>
      <c r="K12" s="4"/>
      <c r="L12" s="5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6">
        <f>SUM(C12:AG12)</f>
        <v>0</v>
      </c>
      <c r="AI12" s="7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13" t="s">
        <v>38</v>
      </c>
      <c r="B13" s="137"/>
      <c r="C13" s="43"/>
      <c r="D13" s="39"/>
      <c r="E13" s="40"/>
      <c r="F13" s="40"/>
      <c r="G13" s="39"/>
      <c r="H13" s="58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7">
        <f>SUM(C13:AG13)</f>
        <v>0</v>
      </c>
      <c r="AI13" s="36">
        <f t="shared" si="1"/>
        <v>0</v>
      </c>
    </row>
    <row r="14" spans="1:48" s="17" customFormat="1" ht="15.75" thickBot="1" x14ac:dyDescent="0.3">
      <c r="A14" s="138" t="s">
        <v>39</v>
      </c>
      <c r="B14" s="139"/>
      <c r="C14" s="41"/>
      <c r="D14" s="40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0"/>
      <c r="AC14" s="40"/>
      <c r="AD14" s="49"/>
      <c r="AE14" s="49"/>
      <c r="AF14" s="49"/>
      <c r="AG14" s="49"/>
      <c r="AH14" s="88">
        <f>SUM(C14:AG14)</f>
        <v>0</v>
      </c>
      <c r="AI14" s="48">
        <f t="shared" si="1"/>
        <v>0</v>
      </c>
    </row>
    <row r="15" spans="1:48" ht="15.75" thickBot="1" x14ac:dyDescent="0.3">
      <c r="B15" s="76" t="s">
        <v>45</v>
      </c>
      <c r="C15" s="50">
        <f>SUM(C6:C14)</f>
        <v>0</v>
      </c>
      <c r="D15" s="51">
        <f>SUM(D6:D14)</f>
        <v>0</v>
      </c>
      <c r="E15" s="51">
        <f t="shared" ref="E15:AG15" si="2">SUM(E6:E14)</f>
        <v>0</v>
      </c>
      <c r="F15" s="51">
        <f t="shared" si="2"/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90"/>
      <c r="AI15" s="84"/>
    </row>
    <row r="16" spans="1:48" ht="11.25" customHeight="1" x14ac:dyDescent="0.25"/>
    <row r="17" spans="1:53" ht="15.75" thickBot="1" x14ac:dyDescent="0.3"/>
    <row r="18" spans="1:53" ht="15.75" thickBot="1" x14ac:dyDescent="0.3">
      <c r="A18" s="129" t="s">
        <v>13</v>
      </c>
      <c r="B18" s="130"/>
      <c r="K18" s="140" t="s">
        <v>50</v>
      </c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2"/>
      <c r="AS18">
        <v>2016</v>
      </c>
      <c r="AU18" s="17">
        <f>MONTH(DATEVALUE(X2&amp;" 1"))</f>
        <v>1</v>
      </c>
      <c r="AV18" s="126" t="s">
        <v>21</v>
      </c>
      <c r="AW18" s="127"/>
      <c r="AX18" s="127"/>
      <c r="AY18" s="127"/>
      <c r="AZ18" s="128"/>
      <c r="BA18" s="20">
        <f>DATE($AF$2,1,1)</f>
        <v>44562</v>
      </c>
    </row>
    <row r="19" spans="1:53" ht="15.75" thickBot="1" x14ac:dyDescent="0.3">
      <c r="A19" s="131"/>
      <c r="B19" s="132"/>
      <c r="K19" s="143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5"/>
      <c r="AS19">
        <v>2017</v>
      </c>
      <c r="AV19" s="126" t="s">
        <v>22</v>
      </c>
      <c r="AW19" s="127"/>
      <c r="AX19" s="127"/>
      <c r="AY19" s="127"/>
      <c r="AZ19" s="128"/>
      <c r="BA19" s="20">
        <f>DATE($AF$2,1,6)</f>
        <v>44567</v>
      </c>
    </row>
    <row r="20" spans="1:53" ht="21" customHeight="1" x14ac:dyDescent="0.25">
      <c r="A20" s="66" t="s">
        <v>14</v>
      </c>
      <c r="B20" s="91"/>
      <c r="K20" s="146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8"/>
      <c r="AS20">
        <v>2018</v>
      </c>
      <c r="AT20" s="17"/>
      <c r="AU20" s="17"/>
      <c r="AV20" s="69" t="s">
        <v>23</v>
      </c>
      <c r="AW20" s="70"/>
      <c r="AX20" s="70"/>
      <c r="AY20" s="70"/>
      <c r="AZ20" s="71"/>
      <c r="BA20" s="20">
        <f>BA21-3</f>
        <v>44666</v>
      </c>
    </row>
    <row r="21" spans="1:53" x14ac:dyDescent="0.25">
      <c r="A21" s="52" t="s">
        <v>15</v>
      </c>
      <c r="B21" s="11"/>
      <c r="K21" s="146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8"/>
      <c r="AS21" s="17">
        <v>2019</v>
      </c>
      <c r="AT21" s="17"/>
      <c r="AU21" s="17"/>
      <c r="AV21" s="69" t="s">
        <v>33</v>
      </c>
      <c r="AW21" s="70"/>
      <c r="AX21" s="70"/>
      <c r="AY21" s="70"/>
      <c r="AZ21" s="71"/>
      <c r="BA21" s="20">
        <f>DOLLAR(("4/"&amp;AF2)/7+MOD(19*MOD($AF$2,19)-7,30)*14%,)*7-5</f>
        <v>44669</v>
      </c>
    </row>
    <row r="22" spans="1:53" x14ac:dyDescent="0.25">
      <c r="A22" s="52" t="s">
        <v>16</v>
      </c>
      <c r="B22" s="11"/>
      <c r="K22" s="146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8"/>
      <c r="AS22" s="17">
        <v>2020</v>
      </c>
      <c r="AT22" s="17"/>
      <c r="AU22" s="17"/>
      <c r="AV22" s="69" t="s">
        <v>24</v>
      </c>
      <c r="AW22" s="70"/>
      <c r="AX22" s="70"/>
      <c r="AY22" s="70"/>
      <c r="AZ22" s="71"/>
      <c r="BA22" s="20">
        <f>DATE($AF$2,5,1)</f>
        <v>44682</v>
      </c>
    </row>
    <row r="23" spans="1:53" x14ac:dyDescent="0.25">
      <c r="A23" s="52" t="s">
        <v>51</v>
      </c>
      <c r="B23" s="11"/>
      <c r="K23" s="146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8"/>
      <c r="AS23" s="17">
        <v>2021</v>
      </c>
      <c r="AT23" s="17"/>
      <c r="AU23" s="17"/>
      <c r="AV23" s="69" t="s">
        <v>25</v>
      </c>
      <c r="AW23" s="70"/>
      <c r="AX23" s="70"/>
      <c r="AY23" s="70"/>
      <c r="AZ23" s="71"/>
      <c r="BA23" s="20">
        <f>DATE($AF$2,5,8)</f>
        <v>44689</v>
      </c>
    </row>
    <row r="24" spans="1:53" ht="15.75" thickBot="1" x14ac:dyDescent="0.3">
      <c r="A24" s="52" t="s">
        <v>17</v>
      </c>
      <c r="B24" s="12"/>
      <c r="K24" s="149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1"/>
      <c r="AS24" s="17">
        <v>2022</v>
      </c>
      <c r="AT24" s="17"/>
      <c r="AU24" s="17"/>
      <c r="AV24" s="69" t="s">
        <v>26</v>
      </c>
      <c r="AW24" s="70"/>
      <c r="AX24" s="70"/>
      <c r="AY24" s="70"/>
      <c r="AZ24" s="71"/>
      <c r="BA24" s="20">
        <f>DATE($AF$2,7,5)</f>
        <v>44747</v>
      </c>
    </row>
    <row r="25" spans="1:53" x14ac:dyDescent="0.25">
      <c r="A25" s="52" t="s">
        <v>18</v>
      </c>
      <c r="B25" s="12"/>
      <c r="AS25" s="17">
        <v>2023</v>
      </c>
      <c r="AT25" s="17"/>
      <c r="AU25" s="17"/>
      <c r="AV25" s="69" t="s">
        <v>27</v>
      </c>
      <c r="AW25" s="70"/>
      <c r="AX25" s="70"/>
      <c r="AY25" s="70"/>
      <c r="AZ25" s="71"/>
      <c r="BA25" s="20">
        <f>DATE($AF$2,8,29)</f>
        <v>44802</v>
      </c>
    </row>
    <row r="26" spans="1:53" x14ac:dyDescent="0.25">
      <c r="A26" s="52" t="s">
        <v>19</v>
      </c>
      <c r="B26" s="12"/>
      <c r="AS26" s="16" t="s">
        <v>3</v>
      </c>
      <c r="AT26" s="17"/>
      <c r="AU26" s="17"/>
      <c r="AV26" s="69" t="s">
        <v>28</v>
      </c>
      <c r="AW26" s="70"/>
      <c r="AX26" s="70"/>
      <c r="AY26" s="70"/>
      <c r="AZ26" s="71"/>
      <c r="BA26" s="20">
        <f>DATE($AF$2,9,1)</f>
        <v>44805</v>
      </c>
    </row>
    <row r="27" spans="1:53" ht="15.75" thickBot="1" x14ac:dyDescent="0.3">
      <c r="A27" s="53" t="s">
        <v>20</v>
      </c>
      <c r="B27" s="92"/>
      <c r="AS27" s="16" t="s">
        <v>4</v>
      </c>
      <c r="AT27" s="17"/>
      <c r="AU27" s="17"/>
      <c r="AV27" s="69" t="s">
        <v>29</v>
      </c>
      <c r="AW27" s="70"/>
      <c r="AX27" s="70"/>
      <c r="AY27" s="70"/>
      <c r="AZ27" s="71"/>
      <c r="BA27" s="20">
        <f>DATE($AF$2,9,15)</f>
        <v>44819</v>
      </c>
    </row>
    <row r="28" spans="1:53" ht="15.75" thickBot="1" x14ac:dyDescent="0.3">
      <c r="A28" s="54" t="s">
        <v>46</v>
      </c>
      <c r="B28" s="93">
        <f>SUM(B20:B27)</f>
        <v>0</v>
      </c>
      <c r="AS28" s="16" t="s">
        <v>5</v>
      </c>
      <c r="AT28" s="17"/>
      <c r="AU28" s="17"/>
      <c r="AV28" s="69" t="s">
        <v>30</v>
      </c>
      <c r="AW28" s="70"/>
      <c r="AX28" s="70"/>
      <c r="AY28" s="70"/>
      <c r="AZ28" s="71"/>
      <c r="BA28" s="20">
        <f>DATE($AF$2,11,1)</f>
        <v>44866</v>
      </c>
    </row>
    <row r="29" spans="1:53" s="62" customFormat="1" ht="21" customHeight="1" x14ac:dyDescent="0.25">
      <c r="A29" s="67" t="s">
        <v>48</v>
      </c>
      <c r="B29" s="64"/>
      <c r="C29"/>
      <c r="D29"/>
      <c r="E29"/>
      <c r="F29"/>
      <c r="G29"/>
      <c r="AS29" s="16" t="s">
        <v>6</v>
      </c>
      <c r="AT29" s="17"/>
      <c r="AU29" s="15"/>
      <c r="AV29" s="69" t="s">
        <v>31</v>
      </c>
      <c r="AW29" s="70"/>
      <c r="AX29" s="70"/>
      <c r="AY29" s="70"/>
      <c r="AZ29" s="71"/>
      <c r="BA29" s="20">
        <f>DATE($AF$2,11,17)</f>
        <v>44882</v>
      </c>
    </row>
    <row r="30" spans="1:53" ht="38.25" customHeight="1" thickBot="1" x14ac:dyDescent="0.3">
      <c r="A30" s="68" t="s">
        <v>53</v>
      </c>
      <c r="B30" s="65"/>
      <c r="O30" t="s">
        <v>47</v>
      </c>
      <c r="AS30" s="16" t="s">
        <v>7</v>
      </c>
      <c r="AT30" s="17"/>
      <c r="AU30" s="15"/>
      <c r="AV30" s="69" t="s">
        <v>42</v>
      </c>
      <c r="AW30" s="70"/>
      <c r="AX30" s="70"/>
      <c r="AY30" s="70"/>
      <c r="AZ30" s="71"/>
      <c r="BA30" s="20">
        <f>DATE($AF$2,12,24)</f>
        <v>44919</v>
      </c>
    </row>
    <row r="31" spans="1:53" x14ac:dyDescent="0.25">
      <c r="A31" s="97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AS31" s="16" t="s">
        <v>8</v>
      </c>
      <c r="AT31" s="62"/>
      <c r="AU31" s="63"/>
      <c r="AV31" s="69" t="s">
        <v>32</v>
      </c>
      <c r="AW31" s="70"/>
      <c r="AX31" s="70"/>
      <c r="AY31" s="70"/>
      <c r="AZ31" s="71"/>
      <c r="BA31" s="20">
        <f>DATE($AF$2,12,25)</f>
        <v>44920</v>
      </c>
    </row>
    <row r="32" spans="1:53" ht="11.25" customHeight="1" thickBot="1" x14ac:dyDescent="0.3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89"/>
      <c r="O32" s="82"/>
      <c r="P32" s="82"/>
      <c r="Q32" s="82"/>
      <c r="R32" s="82"/>
      <c r="S32" s="82"/>
      <c r="T32" s="82"/>
      <c r="U32" s="95"/>
      <c r="V32" s="95"/>
      <c r="W32" s="95"/>
      <c r="AS32" s="16" t="s">
        <v>41</v>
      </c>
      <c r="AT32" s="17"/>
      <c r="AU32" s="15"/>
      <c r="AV32" s="73" t="s">
        <v>43</v>
      </c>
      <c r="AW32" s="74"/>
      <c r="AX32" s="74"/>
      <c r="AY32" s="74"/>
      <c r="AZ32" s="75"/>
      <c r="BA32" s="20">
        <f>DATE($AF$2,12,26)</f>
        <v>44921</v>
      </c>
    </row>
    <row r="33" spans="1:53" s="17" customFormat="1" ht="71.25" customHeight="1" x14ac:dyDescent="0.25">
      <c r="A33" s="96" t="s">
        <v>54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82"/>
      <c r="P33" s="82"/>
      <c r="Q33" s="82"/>
      <c r="R33" s="82"/>
      <c r="S33" s="82"/>
      <c r="T33" s="82"/>
      <c r="U33" s="82"/>
      <c r="V33" s="82"/>
      <c r="W33" s="82"/>
      <c r="AS33" s="16" t="s">
        <v>9</v>
      </c>
      <c r="AU33" s="15"/>
      <c r="AV33" s="72"/>
      <c r="AW33" s="72"/>
      <c r="AX33" s="72"/>
      <c r="AY33" s="72"/>
      <c r="AZ33" s="72"/>
      <c r="BA33" s="42"/>
    </row>
    <row r="34" spans="1:53" ht="24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AS34" s="16" t="s">
        <v>49</v>
      </c>
      <c r="AT34" s="17"/>
      <c r="AU34" s="17"/>
      <c r="AV34" s="17"/>
      <c r="AW34" s="3"/>
      <c r="AX34" s="17"/>
      <c r="AY34" s="17"/>
      <c r="AZ34" s="17"/>
      <c r="BA34" s="3"/>
    </row>
    <row r="35" spans="1:53" x14ac:dyDescent="0.25">
      <c r="AS35" s="16" t="s">
        <v>10</v>
      </c>
      <c r="AT35" s="17"/>
      <c r="AU35" s="17"/>
      <c r="AV35" s="17"/>
      <c r="AW35" s="17"/>
      <c r="AX35" s="17"/>
      <c r="AY35" s="17"/>
      <c r="AZ35" s="17"/>
      <c r="BA35" s="17"/>
    </row>
    <row r="36" spans="1:53" x14ac:dyDescent="0.25">
      <c r="AS36" s="16" t="s">
        <v>11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12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T38" s="17"/>
      <c r="AU38" s="17"/>
    </row>
    <row r="52" spans="2:6" x14ac:dyDescent="0.25">
      <c r="B52" s="17"/>
      <c r="F52" s="18"/>
    </row>
  </sheetData>
  <dataConsolidate/>
  <mergeCells count="26"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disablePrompts="1" count="2">
    <dataValidation type="list" allowBlank="1" showInputMessage="1" showErrorMessage="1" sqref="AF2">
      <formula1>$AS$18:$AS$25</formula1>
    </dataValidation>
    <dataValidation type="list" allowBlank="1" showInputMessage="1" showErrorMessage="1" sqref="X2:AC2">
      <formula1>$AS$26:$AS$37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02.02.2022, účinnosť: 02.02.2022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tabSelected="1" workbookViewId="0">
      <selection activeCell="S16" sqref="S16"/>
    </sheetView>
  </sheetViews>
  <sheetFormatPr defaultRowHeight="15" x14ac:dyDescent="0.25"/>
  <cols>
    <col min="1" max="16384" width="9.140625" style="44"/>
  </cols>
  <sheetData>
    <row r="1" spans="1:13" ht="15" customHeight="1" x14ac:dyDescent="0.25">
      <c r="A1" s="152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</row>
    <row r="12" spans="1:13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</row>
    <row r="13" spans="1:13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</row>
    <row r="14" spans="1:13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7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7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7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7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7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7"/>
    </row>
    <row r="51" spans="1:13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3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3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3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3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3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3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3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3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3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3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3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3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3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099552-CC3A-49B8-8729-542EA8DA2DD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2021-12-14T13:17:53Z</cp:lastPrinted>
  <dcterms:created xsi:type="dcterms:W3CDTF">2018-06-08T08:53:29Z</dcterms:created>
  <dcterms:modified xsi:type="dcterms:W3CDTF">2022-02-02T14:30:06Z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